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 Dashboard" sheetId="1" state="visible" r:id="rId1"/>
    <sheet xmlns:r="http://schemas.openxmlformats.org/officeDocument/2006/relationships" name="Key Points &amp; Recommendations" sheetId="2" state="visible" r:id="rId2"/>
    <sheet xmlns:r="http://schemas.openxmlformats.org/officeDocument/2006/relationships" name="LinkedIn Visual Assets" sheetId="3" state="visible" r:id="rId3"/>
    <sheet xmlns:r="http://schemas.openxmlformats.org/officeDocument/2006/relationships" name="Regional Data (Real)" sheetId="4" state="visible" r:id="rId4"/>
    <sheet xmlns:r="http://schemas.openxmlformats.org/officeDocument/2006/relationships" name="KPI Dashboard" sheetId="5" state="visible" r:id="rId5"/>
    <sheet xmlns:r="http://schemas.openxmlformats.org/officeDocument/2006/relationships" name="Compensation Schedule" sheetId="6" state="visible" r:id="rId6"/>
    <sheet xmlns:r="http://schemas.openxmlformats.org/officeDocument/2006/relationships" name="Identity Matching Sample" sheetId="7" state="visible" r:id="rId7"/>
    <sheet xmlns:r="http://schemas.openxmlformats.org/officeDocument/2006/relationships" name="Geo Intelligence" sheetId="8" state="visible" r:id="rId8"/>
    <sheet xmlns:r="http://schemas.openxmlformats.org/officeDocument/2006/relationships" name="History &amp; Health Stats" sheetId="9" state="visible" r:id="rId9"/>
    <sheet xmlns:r="http://schemas.openxmlformats.org/officeDocument/2006/relationships" name="ICT Problems &amp; Solutions" sheetId="10" state="visible" r:id="rId10"/>
    <sheet xmlns:r="http://schemas.openxmlformats.org/officeDocument/2006/relationships" name="NNA &amp; k-NN (Real)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0">
    <numFmt numFmtId="164" formatCode="+#,##0;-#,##0"/>
    <numFmt numFmtId="165" formatCode="0.0%"/>
    <numFmt numFmtId="166" formatCode="&quot;R&quot;#,##0,,&quot;m&quot;"/>
    <numFmt numFmtId="167" formatCode="&quot;R&quot;#,##0"/>
    <numFmt numFmtId="168" formatCode="&quot;R&quot;#,##0.00"/>
    <numFmt numFmtId="169" formatCode="0.0000"/>
    <numFmt numFmtId="170" formatCode="#,##0&quot; km&quot;"/>
    <numFmt numFmtId="171" formatCode="#,##0.000"/>
    <numFmt numFmtId="172" formatCode="0.0"/>
    <numFmt numFmtId="173" formatCode="0.000"/>
  </numFmts>
  <fonts count="18">
    <font>
      <name val="Calibri"/>
      <family val="2"/>
      <color theme="1"/>
      <sz val="11"/>
      <scheme val="minor"/>
    </font>
    <font>
      <name val="Arial"/>
      <b val="1"/>
      <color rgb="001F2A24"/>
      <sz val="16"/>
    </font>
    <font>
      <name val="Arial"/>
      <i val="1"/>
      <color rgb="005B564C"/>
      <sz val="10"/>
    </font>
    <font>
      <name val="Arial"/>
      <b val="1"/>
      <color rgb="00FFFFFF"/>
      <sz val="11"/>
    </font>
    <font>
      <name val="Arial"/>
      <color rgb="00000000"/>
      <sz val="10"/>
    </font>
    <font>
      <name val="Arial"/>
      <color rgb="000000FF"/>
      <sz val="10"/>
    </font>
    <font>
      <name val="Arial"/>
      <b val="1"/>
      <sz val="10"/>
    </font>
    <font>
      <name val="Arial"/>
      <b val="1"/>
      <color rgb="002F5D57"/>
      <sz val="10"/>
    </font>
    <font>
      <name val="Arial"/>
      <i val="1"/>
      <color rgb="007A756A"/>
      <sz val="9"/>
    </font>
    <font>
      <name val="Arial"/>
      <b val="1"/>
      <color rgb="001F2A24"/>
      <sz val="13"/>
    </font>
    <font>
      <name val="Arial"/>
      <b val="1"/>
      <sz val="12"/>
    </font>
    <font>
      <name val="Arial"/>
      <b val="1"/>
      <color rgb="002F5D57"/>
      <sz val="12"/>
    </font>
    <font>
      <name val="Arial"/>
      <b val="1"/>
      <color rgb="001F2A24"/>
      <sz val="12"/>
    </font>
    <font>
      <name val="Arial"/>
      <b val="1"/>
      <sz val="9"/>
    </font>
    <font>
      <name val="Arial"/>
      <b val="1"/>
      <color rgb="001F2A24"/>
      <sz val="11"/>
    </font>
    <font>
      <b val="1"/>
      <color rgb="00FFFFFF"/>
    </font>
    <font>
      <b val="1"/>
      <color rgb="00FFFFFF"/>
      <sz val="16"/>
    </font>
    <font>
      <b val="1"/>
      <color rgb="002F5D57"/>
    </font>
  </fonts>
  <fills count="8">
    <fill>
      <patternFill/>
    </fill>
    <fill>
      <patternFill patternType="gray125"/>
    </fill>
    <fill>
      <patternFill patternType="solid">
        <fgColor rgb="001F2A24"/>
      </patternFill>
    </fill>
    <fill>
      <patternFill patternType="solid">
        <fgColor rgb="00F3F1E9"/>
      </patternFill>
    </fill>
    <fill>
      <patternFill patternType="solid">
        <fgColor rgb="00FFFFFF"/>
      </patternFill>
    </fill>
    <fill>
      <patternFill patternType="solid">
        <fgColor rgb="00FFFDE7"/>
      </patternFill>
    </fill>
    <fill>
      <patternFill patternType="solid">
        <fgColor rgb="00A87422"/>
      </patternFill>
    </fill>
    <fill>
      <patternFill patternType="solid">
        <fgColor rgb="002F5D57"/>
      </patternFill>
    </fill>
  </fills>
  <borders count="3">
    <border>
      <left/>
      <right/>
      <top/>
      <bottom/>
      <diagonal/>
    </border>
    <border>
      <left style="thin">
        <color rgb="00CFC9B8"/>
      </left>
      <right style="thin">
        <color rgb="00CFC9B8"/>
      </right>
      <top style="thin">
        <color rgb="00CFC9B8"/>
      </top>
      <bottom style="thin">
        <color rgb="00CFC9B8"/>
      </bottom>
    </border>
    <border>
      <left style="thin">
        <color rgb="00B8B2A6"/>
      </left>
      <right style="thin">
        <color rgb="00B8B2A6"/>
      </right>
      <top style="thin">
        <color rgb="00B8B2A6"/>
      </top>
      <bottom style="thin">
        <color rgb="00B8B2A6"/>
      </bottom>
    </border>
  </borders>
  <cellStyleXfs count="1">
    <xf numFmtId="0" fontId="0" fillId="0" borderId="0"/>
  </cellStyleXfs>
  <cellXfs count="7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3" borderId="1" pivotButton="0" quotePrefix="0" xfId="0"/>
    <xf numFmtId="3" fontId="5" fillId="3" borderId="1" pivotButton="0" quotePrefix="0" xfId="0"/>
    <xf numFmtId="164" fontId="5" fillId="3" borderId="1" pivotButton="0" quotePrefix="0" xfId="0"/>
    <xf numFmtId="0" fontId="4" fillId="4" borderId="1" pivotButton="0" quotePrefix="0" xfId="0"/>
    <xf numFmtId="3" fontId="5" fillId="4" borderId="1" pivotButton="0" quotePrefix="0" xfId="0"/>
    <xf numFmtId="164" fontId="5" fillId="4" borderId="1" pivotButton="0" quotePrefix="0" xfId="0"/>
    <xf numFmtId="165" fontId="4" fillId="4" borderId="1" pivotButton="0" quotePrefix="0" xfId="0"/>
    <xf numFmtId="165" fontId="4" fillId="3" borderId="1" pivotButton="0" quotePrefix="0" xfId="0"/>
    <xf numFmtId="0" fontId="6" fillId="0" borderId="0" pivotButton="0" quotePrefix="0" xfId="0"/>
    <xf numFmtId="165" fontId="7" fillId="0" borderId="0" pivotButton="0" quotePrefix="0" xfId="0"/>
    <xf numFmtId="166" fontId="5" fillId="0" borderId="0" pivotButton="0" quotePrefix="0" xfId="0"/>
    <xf numFmtId="0" fontId="8" fillId="0" borderId="0" pivotButton="0" quotePrefix="0" xfId="0"/>
    <xf numFmtId="167" fontId="4" fillId="0" borderId="0" pivotButton="0" quotePrefix="0" xfId="0"/>
    <xf numFmtId="3" fontId="4" fillId="0" borderId="0" pivotButton="0" quotePrefix="0" xfId="0"/>
    <xf numFmtId="168" fontId="4" fillId="3" borderId="1" pivotButton="0" quotePrefix="0" xfId="0"/>
    <xf numFmtId="168" fontId="4" fillId="4" borderId="1" pivotButton="0" quotePrefix="0" xfId="0"/>
    <xf numFmtId="0" fontId="9" fillId="0" borderId="0" pivotButton="0" quotePrefix="0" xfId="0"/>
    <xf numFmtId="0" fontId="5" fillId="5" borderId="1" pivotButton="0" quotePrefix="0" xfId="0"/>
    <xf numFmtId="168" fontId="4" fillId="0" borderId="1" pivotButton="0" quotePrefix="0" xfId="0"/>
    <xf numFmtId="165" fontId="4" fillId="0" borderId="1" pivotButton="0" quotePrefix="0" xfId="0"/>
    <xf numFmtId="168" fontId="5" fillId="5" borderId="1" pivotButton="0" quotePrefix="0" xfId="0"/>
    <xf numFmtId="0" fontId="10" fillId="0" borderId="0" pivotButton="0" quotePrefix="0" xfId="0"/>
    <xf numFmtId="168" fontId="11" fillId="6" borderId="1" pivotButton="0" quotePrefix="0" xfId="0"/>
    <xf numFmtId="0" fontId="2" fillId="0" borderId="0" applyAlignment="1" pivotButton="0" quotePrefix="0" xfId="0">
      <alignment vertical="top" wrapText="1"/>
    </xf>
    <xf numFmtId="3" fontId="5" fillId="5" borderId="1" pivotButton="0" quotePrefix="0" xfId="0"/>
    <xf numFmtId="9" fontId="5" fillId="5" borderId="1" pivotButton="0" quotePrefix="0" xfId="0"/>
    <xf numFmtId="3" fontId="4" fillId="3" borderId="1" pivotButton="0" quotePrefix="0" xfId="0"/>
    <xf numFmtId="3" fontId="4" fillId="4" borderId="1" pivotButton="0" quotePrefix="0" xfId="0"/>
    <xf numFmtId="3" fontId="6" fillId="0" borderId="0" pivotButton="0" quotePrefix="0" xfId="0"/>
    <xf numFmtId="9" fontId="4" fillId="3" borderId="1" pivotButton="0" quotePrefix="0" xfId="0"/>
    <xf numFmtId="9" fontId="4" fillId="4" borderId="1" pivotButton="0" quotePrefix="0" xfId="0"/>
    <xf numFmtId="0" fontId="8" fillId="0" borderId="0" applyAlignment="1" pivotButton="0" quotePrefix="0" xfId="0">
      <alignment wrapText="1"/>
    </xf>
    <xf numFmtId="0" fontId="12" fillId="0" borderId="0" pivotButton="0" quotePrefix="0" xfId="0"/>
    <xf numFmtId="169" fontId="5" fillId="5" borderId="1" pivotButton="0" quotePrefix="0" xfId="0"/>
    <xf numFmtId="170" fontId="7" fillId="3" borderId="1" pivotButton="0" quotePrefix="0" xfId="0"/>
    <xf numFmtId="170" fontId="7" fillId="4" borderId="1" pivotButton="0" quotePrefix="0" xfId="0"/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167" fontId="5" fillId="3" borderId="1" pivotButton="0" quotePrefix="0" xfId="0"/>
    <xf numFmtId="167" fontId="4" fillId="3" borderId="1" pivotButton="0" quotePrefix="0" xfId="0"/>
    <xf numFmtId="167" fontId="5" fillId="4" borderId="1" pivotButton="0" quotePrefix="0" xfId="0"/>
    <xf numFmtId="167" fontId="4" fillId="4" borderId="1" pivotButton="0" quotePrefix="0" xfId="0"/>
    <xf numFmtId="0" fontId="13" fillId="0" borderId="0" pivotButton="0" quotePrefix="0" xfId="0"/>
    <xf numFmtId="2" fontId="4" fillId="3" borderId="1" pivotButton="0" quotePrefix="0" xfId="0"/>
    <xf numFmtId="2" fontId="4" fillId="4" borderId="1" pivotButton="0" quotePrefix="0" xfId="0"/>
    <xf numFmtId="0" fontId="4" fillId="0" borderId="0" pivotButton="0" quotePrefix="0" xfId="0"/>
    <xf numFmtId="3" fontId="5" fillId="5" borderId="0" pivotButton="0" quotePrefix="0" xfId="0"/>
    <xf numFmtId="0" fontId="5" fillId="5" borderId="0" pivotButton="0" quotePrefix="0" xfId="0"/>
    <xf numFmtId="3" fontId="11" fillId="6" borderId="0" pivotButton="0" quotePrefix="0" xfId="0"/>
    <xf numFmtId="0" fontId="14" fillId="0" borderId="0" pivotButton="0" quotePrefix="0" xfId="0"/>
    <xf numFmtId="0" fontId="0" fillId="3" borderId="1" pivotButton="0" quotePrefix="0" xfId="0"/>
    <xf numFmtId="3" fontId="7" fillId="3" borderId="1" pivotButton="0" quotePrefix="0" xfId="0"/>
    <xf numFmtId="0" fontId="0" fillId="4" borderId="1" pivotButton="0" quotePrefix="0" xfId="0"/>
    <xf numFmtId="3" fontId="7" fillId="4" borderId="1" pivotButton="0" quotePrefix="0" xfId="0"/>
    <xf numFmtId="171" fontId="7" fillId="3" borderId="1" pivotButton="0" quotePrefix="0" xfId="0"/>
    <xf numFmtId="171" fontId="7" fillId="4" borderId="1" pivotButton="0" quotePrefix="0" xfId="0"/>
    <xf numFmtId="169" fontId="5" fillId="3" borderId="1" pivotButton="0" quotePrefix="0" xfId="0"/>
    <xf numFmtId="172" fontId="4" fillId="3" borderId="1" pivotButton="0" quotePrefix="0" xfId="0"/>
    <xf numFmtId="169" fontId="5" fillId="4" borderId="1" pivotButton="0" quotePrefix="0" xfId="0"/>
    <xf numFmtId="172" fontId="4" fillId="4" borderId="1" pivotButton="0" quotePrefix="0" xfId="0"/>
    <xf numFmtId="173" fontId="7" fillId="3" borderId="1" pivotButton="0" quotePrefix="0" xfId="0"/>
    <xf numFmtId="173" fontId="4" fillId="3" borderId="1" pivotButton="0" quotePrefix="0" xfId="0"/>
    <xf numFmtId="173" fontId="7" fillId="4" borderId="1" pivotButton="0" quotePrefix="0" xfId="0"/>
    <xf numFmtId="173" fontId="4" fillId="4" borderId="1" pivotButton="0" quotePrefix="0" xfId="0"/>
    <xf numFmtId="0" fontId="15" fillId="7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  <xf numFmtId="0" fontId="16" fillId="7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5" fillId="6" borderId="2" applyAlignment="1" pivotButton="0" quotePrefix="0" xfId="0">
      <alignment wrapText="1"/>
    </xf>
    <xf numFmtId="0" fontId="0" fillId="0" borderId="2" applyAlignment="1" pivotButton="0" quotePrefix="0" xfId="0">
      <alignment vertical="top" wrapText="1"/>
    </xf>
    <xf numFmtId="0" fontId="17" fillId="0" borderId="2" applyAlignment="1" pivotButton="0" quotePrefix="0" xfId="0">
      <alignment vertical="top" wrapText="1"/>
    </xf>
    <xf numFmtId="0" fontId="15" fillId="7" borderId="0" pivotButton="0" quotePrefix="0" xfId="0"/>
    <xf numFmtId="0" fontId="16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Claimant Pipeline Funnel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'KPI Dashboard'!D5</f>
            </strRef>
          </tx>
          <spPr>
            <a:ln xmlns:a="http://schemas.openxmlformats.org/drawingml/2006/main">
              <a:prstDash val="solid"/>
            </a:ln>
          </spPr>
          <cat>
            <numRef>
              <f>'KPI Dashboard'!$B$6:$B$9</f>
            </numRef>
          </cat>
          <val>
            <numRef>
              <f>'KPI Dashboard'!$D$6:$D$9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Stage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Cumulative claimants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46</row>
      <rowOff>0</rowOff>
    </from>
    <ext cx="4000500" cy="3238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7</col>
      <colOff>0</colOff>
      <row>46</row>
      <rowOff>0</rowOff>
    </from>
    <ext cx="4000500" cy="32385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</col>
      <colOff>0</colOff>
      <row>64</row>
      <rowOff>0</rowOff>
    </from>
    <ext cx="4000500" cy="28575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17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18"/>
  <sheetViews>
    <sheetView workbookViewId="0">
      <selection activeCell="A1" sqref="A1"/>
    </sheetView>
  </sheetViews>
  <sheetFormatPr baseColWidth="8" defaultRowHeight="15"/>
  <cols>
    <col width="26" customWidth="1" min="2" max="2"/>
    <col width="22" customWidth="1" min="3" max="3"/>
    <col width="46" customWidth="1" min="4" max="4"/>
    <col width="44" customWidth="1" min="5" max="5"/>
    <col width="22" customWidth="1" min="6" max="6"/>
  </cols>
  <sheetData>
    <row r="2">
      <c r="B2" s="70" t="inlineStr">
        <is>
          <t>Executive Dashboard. Tshiamiso Trust claimant intelligence</t>
        </is>
      </c>
    </row>
    <row r="3">
      <c r="B3" s="71" t="inlineStr">
        <is>
          <t>What the reader needs to know, why it matters, and the management decision supported. Figures mirror the HTML proposal and the public progress data used in the workbook.</t>
        </is>
      </c>
    </row>
    <row r="5">
      <c r="B5" s="72" t="inlineStr">
        <is>
          <t>KPI / Insight</t>
        </is>
      </c>
      <c r="C5" s="72" t="inlineStr">
        <is>
          <t>Current signal</t>
        </is>
      </c>
      <c r="D5" s="72" t="inlineStr">
        <is>
          <t>Why it matters</t>
        </is>
      </c>
      <c r="E5" s="72" t="inlineStr">
        <is>
          <t>Decision / action</t>
        </is>
      </c>
      <c r="F5" s="72" t="inlineStr">
        <is>
          <t>Source section</t>
        </is>
      </c>
    </row>
    <row r="6" ht="50" customHeight="1">
      <c r="B6" s="73" t="inlineStr">
        <is>
          <t>Registrations</t>
        </is>
      </c>
      <c r="C6" s="74" t="inlineStr">
        <is>
          <t>414,885</t>
        </is>
      </c>
      <c r="D6" s="73" t="inlineStr">
        <is>
          <t>Demand exists, but registration alone does not prove claim readiness.</t>
        </is>
      </c>
      <c r="E6" s="73" t="inlineStr">
        <is>
          <t>Split registered claimants by contactability, documents and medical status.</t>
        </is>
      </c>
      <c r="F6" s="73" t="inlineStr">
        <is>
          <t>02 Current State</t>
        </is>
      </c>
    </row>
    <row r="7" ht="50" customHeight="1">
      <c r="B7" s="73" t="inlineStr">
        <is>
          <t>Contact made</t>
        </is>
      </c>
      <c r="C7" s="74" t="inlineStr">
        <is>
          <t>53,945</t>
        </is>
      </c>
      <c r="D7" s="73" t="inlineStr">
        <is>
          <t>Contact volume is far below registration volume; this is the locating problem in numbers.</t>
        </is>
      </c>
      <c r="E7" s="73" t="inlineStr">
        <is>
          <t>Rank uncontacted records by probability of successful tracing.</t>
        </is>
      </c>
      <c r="F7" s="73" t="inlineStr">
        <is>
          <t>00 Executive Dashboard</t>
        </is>
      </c>
    </row>
    <row r="8" ht="50" customHeight="1">
      <c r="B8" s="73" t="inlineStr">
        <is>
          <t>Medical eligibility yield</t>
        </is>
      </c>
      <c r="C8" s="74" t="inlineStr">
        <is>
          <t>31,375 / 119,555 = 26%</t>
        </is>
      </c>
      <c r="D8" s="73" t="inlineStr">
        <is>
          <t>Screening yield should be managed as an outcome, not hidden inside total MCP decisions.</t>
        </is>
      </c>
      <c r="E8" s="73" t="inlineStr">
        <is>
          <t>Add eligibility-yield and deferred-case tiles to the CEO dashboard.</t>
        </is>
      </c>
      <c r="F8" s="73" t="inlineStr">
        <is>
          <t>02 Current State</t>
        </is>
      </c>
    </row>
    <row r="9" ht="50" customHeight="1">
      <c r="B9" s="73" t="inlineStr">
        <is>
          <t>Certified but unpaid backlog</t>
        </is>
      </c>
      <c r="C9" s="74" t="inlineStr">
        <is>
          <t>595 cases</t>
        </is>
      </c>
      <c r="D9" s="73" t="inlineStr">
        <is>
          <t>Final certifications exceed paid claims; backlog is measurable now.</t>
        </is>
      </c>
      <c r="E9" s="73" t="inlineStr">
        <is>
          <t>Create a daily certified-unpaid exception queue.</t>
        </is>
      </c>
      <c r="F9" s="73" t="inlineStr">
        <is>
          <t>06 Projection</t>
        </is>
      </c>
    </row>
    <row r="10" ht="50" customHeight="1">
      <c r="B10" s="73" t="inlineStr">
        <is>
          <t>Backlog growth signal</t>
        </is>
      </c>
      <c r="C10" s="74" t="inlineStr">
        <is>
          <t>+24 net cases/day</t>
        </is>
      </c>
      <c r="D10" s="73" t="inlineStr">
        <is>
          <t>TCCs grow faster than payments, creating a Board-level service risk within one quarter.</t>
        </is>
      </c>
      <c r="E10" s="73" t="inlineStr">
        <is>
          <t>Intervene before the 90-day projection reaches about 2,755 cases.</t>
        </is>
      </c>
      <c r="F10" s="73" t="inlineStr">
        <is>
          <t>06 Projection</t>
        </is>
      </c>
    </row>
    <row r="11" ht="50" customHeight="1">
      <c r="B11" s="73" t="inlineStr">
        <is>
          <t>KwaZulu-Natal conversion</t>
        </is>
      </c>
      <c r="C11" s="74" t="inlineStr">
        <is>
          <t>8.9%</t>
        </is>
      </c>
      <c r="D11" s="73" t="inlineStr">
        <is>
          <t>KZN has meaningful volume but weak payment conversion.</t>
        </is>
      </c>
      <c r="E11" s="73" t="inlineStr">
        <is>
          <t>Run a targeted KZN document/medical follow-up campaign.</t>
        </is>
      </c>
      <c r="F11" s="73" t="inlineStr">
        <is>
          <t>06 Regional Intelligence</t>
        </is>
      </c>
    </row>
    <row r="12" ht="50" customHeight="1">
      <c r="B12" s="73" t="inlineStr">
        <is>
          <t>Zimbabwe output gap</t>
        </is>
      </c>
      <c r="C12" s="74" t="inlineStr">
        <is>
          <t>834 lodgements / 0 payments</t>
        </is>
      </c>
      <c r="D12" s="73" t="inlineStr">
        <is>
          <t>A real lodgement base exists with no payment output in the public table.</t>
        </is>
      </c>
      <c r="E12" s="73" t="inlineStr">
        <is>
          <t>Investigate cross-border documentation, BME and payment blockers.</t>
        </is>
      </c>
      <c r="F12" s="73" t="inlineStr">
        <is>
          <t>06 Regional Intelligence</t>
        </is>
      </c>
    </row>
    <row r="13" ht="50" customHeight="1">
      <c r="B13" s="73" t="inlineStr">
        <is>
          <t>Spatial clustering</t>
        </is>
      </c>
      <c r="C13" s="74" t="inlineStr">
        <is>
          <t>ANN ratio 0.738</t>
        </is>
      </c>
      <c r="D13" s="73" t="inlineStr">
        <is>
          <t>Trust/service sites are clustered, not randomly distributed.</t>
        </is>
      </c>
      <c r="E13" s="73" t="inlineStr">
        <is>
          <t>Use spatial clustering to plan mobile outreach and midpoint service coverage.</t>
        </is>
      </c>
      <c r="F13" s="73" t="inlineStr">
        <is>
          <t>06 GIS &amp; NNA</t>
        </is>
      </c>
    </row>
    <row r="14" ht="50" customHeight="1">
      <c r="B14" s="73" t="inlineStr">
        <is>
          <t>Mineworker movement</t>
        </is>
      </c>
      <c r="C14" s="74" t="inlineStr">
        <is>
          <t>Migration, return tracing and outreach layers</t>
        </is>
      </c>
      <c r="D14" s="73" t="inlineStr">
        <is>
          <t>Historical labour movement explains where dependants and former workers may now be found.</t>
        </is>
      </c>
      <c r="E14" s="73" t="inlineStr">
        <is>
          <t>Use map layers to plan field trips, mobile clinics and service-site coverage.</t>
        </is>
      </c>
      <c r="F14" s="73" t="inlineStr">
        <is>
          <t>05 Platform map</t>
        </is>
      </c>
    </row>
    <row r="17">
      <c r="B17" s="75" t="inlineStr">
        <is>
          <t>Reader approach</t>
        </is>
      </c>
    </row>
    <row r="18" ht="60" customHeight="1">
      <c r="B18" s="71" t="inlineStr">
        <is>
          <t>What: claimant-intelligence layer above existing systems. Why: finding and verifying claimants is a data, spatial, medical and governance problem. When: first 90 days. How: ingest, match, score, map, engage, report, govern. Decision: prioritise regions, vendors, ICT controls, field trips and payment bottlenecks using evidence.</t>
        </is>
      </c>
    </row>
  </sheetData>
  <mergeCells count="4">
    <mergeCell ref="B2:F2"/>
    <mergeCell ref="B17:F17"/>
    <mergeCell ref="B18:F18"/>
    <mergeCell ref="B3:F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D1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40" customWidth="1" min="3" max="3"/>
    <col width="34" customWidth="1" min="4" max="4"/>
  </cols>
  <sheetData>
    <row r="2">
      <c r="B2" s="1" t="inlineStr">
        <is>
          <t>ICT Management - Problems, Solutions, User Support</t>
        </is>
      </c>
    </row>
    <row r="3">
      <c r="B3" s="2" t="inlineStr">
        <is>
          <t>Mapped directly to the role description's Technology Governance &amp; ICT Management KPA.</t>
        </is>
      </c>
    </row>
    <row r="5">
      <c r="B5" s="3" t="inlineStr">
        <is>
          <t>Problem</t>
        </is>
      </c>
      <c r="C5" s="3" t="inlineStr">
        <is>
          <t>Solution</t>
        </is>
      </c>
      <c r="D5" s="3" t="inlineStr">
        <is>
          <t>User Support Experience</t>
        </is>
      </c>
    </row>
    <row r="6" ht="46" customHeight="1">
      <c r="B6" s="40" t="inlineStr">
        <is>
          <t>Everyone works remotely across Azure/Tableau/cloud tools; a can't-access-the-system call has nowhere defined to land.</t>
        </is>
      </c>
      <c r="C6" s="40" t="inlineStr">
        <is>
          <t>Single intake channel, triaged in under 30 minutes against four failure classes - credential/MFA, device, network, application - each with a written runbook.</t>
        </is>
      </c>
      <c r="D6" s="40" t="inlineStr">
        <is>
          <t>Every ticket logged start to close with a plain-language note; monthly rollup to the CEO shows recurring failure types, not just a ticket count.</t>
        </is>
      </c>
    </row>
    <row r="7" ht="46" customHeight="1">
      <c r="B7" s="41" t="inlineStr">
        <is>
          <t>ICT service-provider invoices approved without a clear check against contracted deliverables.</t>
        </is>
      </c>
      <c r="C7" s="41" t="inlineStr">
        <is>
          <t>Vendor register (contract terms, SLA clauses, renewal dates); every invoice reconciled against it before approval.</t>
        </is>
      </c>
      <c r="D7" s="41" t="inlineStr">
        <is>
          <t>Trustees see one vendor scorecard per quarter, not a stack of unexplained invoices.</t>
        </is>
      </c>
    </row>
    <row r="8" ht="46" customHeight="1">
      <c r="B8" s="40" t="inlineStr">
        <is>
          <t>The custom case-management system has no single business owner accountable for its data model.</t>
        </is>
      </c>
      <c r="C8" s="40" t="inlineStr">
        <is>
          <t>Direct ownership, using the same audited, UAT-gated migration method already run at On the Spot - never a big-bang cutover.</t>
        </is>
      </c>
      <c r="D8" s="40" t="inlineStr">
        <is>
          <t>Every system change ships with a short release note in plain language.</t>
        </is>
      </c>
    </row>
    <row r="9" ht="46" customHeight="1">
      <c r="B9" s="41" t="inlineStr">
        <is>
          <t>Distributed, non-technical users (trustees, call-centre staff, community liaison) mean low adoption and repeat support questions.</t>
        </is>
      </c>
      <c r="C9" s="41" t="inlineStr">
        <is>
          <t>Role-specific one-page quick guides plus a standing weekly office-hours slot.</t>
        </is>
      </c>
      <c r="D9" s="41" t="inlineStr">
        <is>
          <t>The same recurring questions get answered once, in writing, for everyone.</t>
        </is>
      </c>
    </row>
    <row r="10" ht="46" customHeight="1">
      <c r="B10" s="40" t="inlineStr">
        <is>
          <t>Governance committees have no regular view of ICT risk, incidents or system health.</t>
        </is>
      </c>
      <c r="C10" s="40" t="inlineStr">
        <is>
          <t>Monthly ICT dashboard - uptime, ticket volume/resolution time, cybersecurity posture, open risks - on the same BI stack as the claimant dashboards.</t>
        </is>
      </c>
      <c r="D10" s="40" t="inlineStr">
        <is>
          <t>The Board sees ICT health in the same report format it already trusts for claims data.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H5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8" customWidth="1" min="3" max="3"/>
    <col width="22" customWidth="1" min="4" max="4"/>
    <col width="16" customWidth="1" min="5" max="5"/>
    <col width="16" customWidth="1" min="6" max="6"/>
    <col width="14" customWidth="1" min="7" max="7"/>
    <col width="14" customWidth="1" min="8" max="8"/>
  </cols>
  <sheetData>
    <row r="2">
      <c r="B2" s="1" t="inlineStr">
        <is>
          <t>Nearest Neighbor Analysis - Spatial (GIS) &amp; Social (k-NN)</t>
        </is>
      </c>
    </row>
    <row r="3" ht="26" customHeight="1">
      <c r="B3" s="2" t="inlineStr">
        <is>
          <t>Spatial ANN on 17 real, named Trust sites (Progress Report Top-10 tables). k-NN identity resolution on synthetic demonstration records.</t>
        </is>
      </c>
    </row>
    <row r="5">
      <c r="B5" s="36" t="inlineStr">
        <is>
          <t>Average Nearest Neighbor (ANN) Test</t>
        </is>
      </c>
    </row>
    <row r="6">
      <c r="B6" s="4" t="inlineStr">
        <is>
          <t>Sites tested (n)</t>
        </is>
      </c>
      <c r="C6" s="54" t="n"/>
      <c r="D6" s="55" t="n">
        <v>17</v>
      </c>
    </row>
    <row r="7">
      <c r="B7" s="7" t="inlineStr">
        <is>
          <t>Study area (bounding box, km^2)</t>
        </is>
      </c>
      <c r="C7" s="56" t="n"/>
      <c r="D7" s="57" t="n">
        <v>610005</v>
      </c>
    </row>
    <row r="8">
      <c r="B8" s="4" t="inlineStr">
        <is>
          <t>Observed mean nearest-neighbor distance (km)</t>
        </is>
      </c>
      <c r="C8" s="54" t="n"/>
      <c r="D8" s="58" t="n">
        <v>69.90000000000001</v>
      </c>
    </row>
    <row r="9">
      <c r="B9" s="7" t="inlineStr">
        <is>
          <t>Expected mean distance under CSR (km)</t>
        </is>
      </c>
      <c r="C9" s="56" t="n"/>
      <c r="D9" s="59" t="n">
        <v>94.7</v>
      </c>
    </row>
    <row r="10">
      <c r="B10" s="4" t="inlineStr">
        <is>
          <t>ANN ratio (Observed / Expected)</t>
        </is>
      </c>
      <c r="C10" s="54" t="n"/>
      <c r="D10" s="58" t="n">
        <v>0.738</v>
      </c>
    </row>
    <row r="11">
      <c r="B11" s="7" t="inlineStr">
        <is>
          <t>z-score</t>
        </is>
      </c>
      <c r="C11" s="56" t="n"/>
      <c r="D11" s="59" t="n">
        <v>-2.07</v>
      </c>
    </row>
    <row r="13">
      <c r="B13" s="35" t="inlineStr">
        <is>
          <t>Interpretation: R = 0.738 (below 1.0 = clustered); z = -2.07 (below -1.96 = statistically significant clustering at 95% confidence). The Trust's real site network is not randomly distributed, it clusters, concentrated in Lesotho and the Eastern Cape / Free State corridor.</t>
        </is>
      </c>
    </row>
    <row r="16">
      <c r="B16" s="36" t="inlineStr">
        <is>
          <t>Real Trust Sites (Progress Report, 15 Jul 2026)</t>
        </is>
      </c>
    </row>
    <row r="17">
      <c r="B17" s="3" t="inlineStr">
        <is>
          <t>Site</t>
        </is>
      </c>
      <c r="C17" s="3" t="inlineStr">
        <is>
          <t>Latitude</t>
        </is>
      </c>
      <c r="D17" s="3" t="inlineStr">
        <is>
          <t>Longitude</t>
        </is>
      </c>
      <c r="E17" s="3" t="inlineStr">
        <is>
          <t>Activity Weight</t>
        </is>
      </c>
      <c r="F17" s="3" t="inlineStr">
        <is>
          <t>Nearest Site</t>
        </is>
      </c>
      <c r="G17" s="3" t="inlineStr">
        <is>
          <t>Nearest Distance (km)</t>
        </is>
      </c>
    </row>
    <row r="18">
      <c r="B18" s="4" t="inlineStr">
        <is>
          <t>Welkom</t>
        </is>
      </c>
      <c r="C18" s="60" t="n">
        <v>-27.9767</v>
      </c>
      <c r="D18" s="60" t="n">
        <v>26.736</v>
      </c>
      <c r="E18" s="5" t="n">
        <v>21798</v>
      </c>
      <c r="F18" s="4" t="inlineStr">
        <is>
          <t>Orkney</t>
        </is>
      </c>
      <c r="G18" s="61" t="n">
        <v>110.6</v>
      </c>
    </row>
    <row r="19">
      <c r="B19" s="7" t="inlineStr">
        <is>
          <t>Butterworth</t>
        </is>
      </c>
      <c r="C19" s="62" t="n">
        <v>-32.3292</v>
      </c>
      <c r="D19" s="62" t="n">
        <v>28.1458</v>
      </c>
      <c r="E19" s="8" t="n">
        <v>15164</v>
      </c>
      <c r="F19" s="7" t="inlineStr">
        <is>
          <t>Umtata</t>
        </is>
      </c>
      <c r="G19" s="63" t="n">
        <v>102</v>
      </c>
    </row>
    <row r="20">
      <c r="B20" s="4" t="inlineStr">
        <is>
          <t>Umtata</t>
        </is>
      </c>
      <c r="C20" s="60" t="n">
        <v>-31.5889</v>
      </c>
      <c r="D20" s="60" t="n">
        <v>28.7844</v>
      </c>
      <c r="E20" s="5" t="n">
        <v>15960</v>
      </c>
      <c r="F20" s="4" t="inlineStr">
        <is>
          <t>Butterworth</t>
        </is>
      </c>
      <c r="G20" s="61" t="n">
        <v>102</v>
      </c>
    </row>
    <row r="21">
      <c r="B21" s="7" t="inlineStr">
        <is>
          <t>Maseru</t>
        </is>
      </c>
      <c r="C21" s="62" t="n">
        <v>-29.3167</v>
      </c>
      <c r="D21" s="62" t="n">
        <v>27.4833</v>
      </c>
      <c r="E21" s="8" t="n">
        <v>29741</v>
      </c>
      <c r="F21" s="7" t="inlineStr">
        <is>
          <t>Teyateyaneng</t>
        </is>
      </c>
      <c r="G21" s="63" t="n">
        <v>31.8</v>
      </c>
    </row>
    <row r="22">
      <c r="B22" s="4" t="inlineStr">
        <is>
          <t>Botshabelo</t>
        </is>
      </c>
      <c r="C22" s="60" t="n">
        <v>-29.25</v>
      </c>
      <c r="D22" s="60" t="n">
        <v>26.7333</v>
      </c>
      <c r="E22" s="5" t="n">
        <v>10610</v>
      </c>
      <c r="F22" s="4" t="inlineStr">
        <is>
          <t>Maseru</t>
        </is>
      </c>
      <c r="G22" s="61" t="n">
        <v>73.09999999999999</v>
      </c>
    </row>
    <row r="23">
      <c r="B23" s="7" t="inlineStr">
        <is>
          <t>Molepolole</t>
        </is>
      </c>
      <c r="C23" s="62" t="n">
        <v>-24.4067</v>
      </c>
      <c r="D23" s="62" t="n">
        <v>25.495</v>
      </c>
      <c r="E23" s="8" t="n">
        <v>5439</v>
      </c>
      <c r="F23" s="7" t="inlineStr">
        <is>
          <t>Gaborone</t>
        </is>
      </c>
      <c r="G23" s="63" t="n">
        <v>49.8</v>
      </c>
    </row>
    <row r="24">
      <c r="B24" s="4" t="inlineStr">
        <is>
          <t>Witsieshoek</t>
        </is>
      </c>
      <c r="C24" s="60" t="n">
        <v>-28.5167</v>
      </c>
      <c r="D24" s="60" t="n">
        <v>28.95</v>
      </c>
      <c r="E24" s="5" t="n">
        <v>5092</v>
      </c>
      <c r="F24" s="4" t="inlineStr">
        <is>
          <t>Hlotse</t>
        </is>
      </c>
      <c r="G24" s="61" t="n">
        <v>96.8</v>
      </c>
    </row>
    <row r="25">
      <c r="B25" s="7" t="inlineStr">
        <is>
          <t>Mbabane</t>
        </is>
      </c>
      <c r="C25" s="62" t="n">
        <v>-26.3054</v>
      </c>
      <c r="D25" s="62" t="n">
        <v>31.1367</v>
      </c>
      <c r="E25" s="8" t="n">
        <v>5046</v>
      </c>
      <c r="F25" s="7" t="inlineStr">
        <is>
          <t>Maputo</t>
        </is>
      </c>
      <c r="G25" s="63" t="n">
        <v>148.2</v>
      </c>
    </row>
    <row r="26">
      <c r="B26" s="4" t="inlineStr">
        <is>
          <t>Carletonville</t>
        </is>
      </c>
      <c r="C26" s="60" t="n">
        <v>-26.3667</v>
      </c>
      <c r="D26" s="60" t="n">
        <v>27.4</v>
      </c>
      <c r="E26" s="5" t="n">
        <v>8150</v>
      </c>
      <c r="F26" s="4" t="inlineStr">
        <is>
          <t>Stilfontein</t>
        </is>
      </c>
      <c r="G26" s="61" t="n">
        <v>82.8</v>
      </c>
    </row>
    <row r="27">
      <c r="B27" s="7" t="inlineStr">
        <is>
          <t>Stilfontein</t>
        </is>
      </c>
      <c r="C27" s="62" t="n">
        <v>-26.85</v>
      </c>
      <c r="D27" s="62" t="n">
        <v>26.7667</v>
      </c>
      <c r="E27" s="8" t="n">
        <v>4261</v>
      </c>
      <c r="F27" s="7" t="inlineStr">
        <is>
          <t>Orkney</t>
        </is>
      </c>
      <c r="G27" s="63" t="n">
        <v>17</v>
      </c>
    </row>
    <row r="28">
      <c r="B28" s="4" t="inlineStr">
        <is>
          <t>Mafeteng</t>
        </is>
      </c>
      <c r="C28" s="60" t="n">
        <v>-29.8167</v>
      </c>
      <c r="D28" s="60" t="n">
        <v>27.25</v>
      </c>
      <c r="E28" s="5" t="n">
        <v>12929</v>
      </c>
      <c r="F28" s="4" t="inlineStr">
        <is>
          <t>Mohale's Hoek</t>
        </is>
      </c>
      <c r="G28" s="61" t="n">
        <v>42.5</v>
      </c>
    </row>
    <row r="29">
      <c r="B29" s="7" t="inlineStr">
        <is>
          <t>Hlotse</t>
        </is>
      </c>
      <c r="C29" s="62" t="n">
        <v>-28.8833</v>
      </c>
      <c r="D29" s="62" t="n">
        <v>28.05</v>
      </c>
      <c r="E29" s="8" t="n">
        <v>11641</v>
      </c>
      <c r="F29" s="7" t="inlineStr">
        <is>
          <t>Teyateyaneng</t>
        </is>
      </c>
      <c r="G29" s="63" t="n">
        <v>41.6</v>
      </c>
    </row>
    <row r="30">
      <c r="B30" s="4" t="inlineStr">
        <is>
          <t>Mohale's Hoek</t>
        </is>
      </c>
      <c r="C30" s="60" t="n">
        <v>-30.15</v>
      </c>
      <c r="D30" s="60" t="n">
        <v>27.4667</v>
      </c>
      <c r="E30" s="5" t="n">
        <v>5838</v>
      </c>
      <c r="F30" s="4" t="inlineStr">
        <is>
          <t>Mafeteng</t>
        </is>
      </c>
      <c r="G30" s="61" t="n">
        <v>42.5</v>
      </c>
    </row>
    <row r="31">
      <c r="B31" s="7" t="inlineStr">
        <is>
          <t>Teyateyaneng</t>
        </is>
      </c>
      <c r="C31" s="62" t="n">
        <v>-29.15</v>
      </c>
      <c r="D31" s="62" t="n">
        <v>27.75</v>
      </c>
      <c r="E31" s="8" t="n">
        <v>5026</v>
      </c>
      <c r="F31" s="7" t="inlineStr">
        <is>
          <t>Maseru</t>
        </is>
      </c>
      <c r="G31" s="63" t="n">
        <v>31.8</v>
      </c>
    </row>
    <row r="32">
      <c r="B32" s="4" t="inlineStr">
        <is>
          <t>Maputo</t>
        </is>
      </c>
      <c r="C32" s="60" t="n">
        <v>-25.9692</v>
      </c>
      <c r="D32" s="60" t="n">
        <v>32.5732</v>
      </c>
      <c r="E32" s="5" t="n">
        <v>7362</v>
      </c>
      <c r="F32" s="4" t="inlineStr">
        <is>
          <t>Mbabane</t>
        </is>
      </c>
      <c r="G32" s="61" t="n">
        <v>148.2</v>
      </c>
    </row>
    <row r="33">
      <c r="B33" s="7" t="inlineStr">
        <is>
          <t>Orkney</t>
        </is>
      </c>
      <c r="C33" s="62" t="n">
        <v>-26.9833</v>
      </c>
      <c r="D33" s="62" t="n">
        <v>26.6833</v>
      </c>
      <c r="E33" s="8" t="n">
        <v>2925</v>
      </c>
      <c r="F33" s="7" t="inlineStr">
        <is>
          <t>Stilfontein</t>
        </is>
      </c>
      <c r="G33" s="63" t="n">
        <v>17</v>
      </c>
    </row>
    <row r="34">
      <c r="B34" s="4" t="inlineStr">
        <is>
          <t>Gaborone</t>
        </is>
      </c>
      <c r="C34" s="60" t="n">
        <v>-24.6282</v>
      </c>
      <c r="D34" s="60" t="n">
        <v>25.9231</v>
      </c>
      <c r="E34" s="5" t="n">
        <v>2611</v>
      </c>
      <c r="F34" s="4" t="inlineStr">
        <is>
          <t>Molepolole</t>
        </is>
      </c>
      <c r="G34" s="61" t="n">
        <v>49.8</v>
      </c>
    </row>
    <row r="37">
      <c r="B37" s="36" t="inlineStr">
        <is>
          <t>k-NN Identity Resolution (Synthetic Demonstration)</t>
        </is>
      </c>
    </row>
    <row r="38">
      <c r="B38" s="35" t="inlineStr">
        <is>
          <t>Fabricated records built to mirror Section 01's example. Not real claimants. scikit-learn NearestNeighbors, Euclidean distance on 4 encoded features (birth year, name token, mine number, region).</t>
        </is>
      </c>
    </row>
    <row r="39">
      <c r="B39" s="3" t="inlineStr">
        <is>
          <t>Record</t>
        </is>
      </c>
      <c r="C39" s="3" t="inlineStr">
        <is>
          <t>Source</t>
        </is>
      </c>
      <c r="D39" s="3" t="inlineStr">
        <is>
          <t>Name as Recorded</t>
        </is>
      </c>
      <c r="E39" s="3" t="inlineStr">
        <is>
          <t>Nearest Neighbor</t>
        </is>
      </c>
      <c r="F39" s="3" t="inlineStr">
        <is>
          <t>k-NN Distance</t>
        </is>
      </c>
      <c r="G39" s="3" t="inlineStr">
        <is>
          <t>2nd Nearest</t>
        </is>
      </c>
      <c r="H39" s="3" t="inlineStr">
        <is>
          <t>2nd Distance</t>
        </is>
      </c>
    </row>
    <row r="40">
      <c r="B40" s="4" t="inlineStr">
        <is>
          <t>R1</t>
        </is>
      </c>
      <c r="C40" s="4" t="inlineStr">
        <is>
          <t>TEBA archive</t>
        </is>
      </c>
      <c r="D40" s="4" t="inlineStr">
        <is>
          <t>Sipho Mokoena</t>
        </is>
      </c>
      <c r="E40" s="4" t="inlineStr">
        <is>
          <t>R2</t>
        </is>
      </c>
      <c r="F40" s="64" t="n">
        <v>0.021</v>
      </c>
      <c r="G40" s="4" t="inlineStr">
        <is>
          <t>R3</t>
        </is>
      </c>
      <c r="H40" s="65" t="n">
        <v>0.041</v>
      </c>
    </row>
    <row r="41">
      <c r="B41" s="7" t="inlineStr">
        <is>
          <t>R2</t>
        </is>
      </c>
      <c r="C41" s="7" t="inlineStr">
        <is>
          <t>Mine payroll</t>
        </is>
      </c>
      <c r="D41" s="7" t="inlineStr">
        <is>
          <t>S. Mokwena</t>
        </is>
      </c>
      <c r="E41" s="7" t="inlineStr">
        <is>
          <t>R1</t>
        </is>
      </c>
      <c r="F41" s="66" t="n">
        <v>0.021</v>
      </c>
      <c r="G41" s="7" t="inlineStr">
        <is>
          <t>R3</t>
        </is>
      </c>
      <c r="H41" s="67" t="n">
        <v>0.046</v>
      </c>
    </row>
    <row r="42">
      <c r="B42" s="4" t="inlineStr">
        <is>
          <t>R3</t>
        </is>
      </c>
      <c r="C42" s="4" t="inlineStr">
        <is>
          <t>Call-centre intake</t>
        </is>
      </c>
      <c r="D42" s="4" t="inlineStr">
        <is>
          <t>Sipho Mokoena Snr</t>
        </is>
      </c>
      <c r="E42" s="4" t="inlineStr">
        <is>
          <t>R1</t>
        </is>
      </c>
      <c r="F42" s="64" t="n">
        <v>0.041</v>
      </c>
      <c r="G42" s="4" t="inlineStr">
        <is>
          <t>R2</t>
        </is>
      </c>
      <c r="H42" s="65" t="n">
        <v>0.046</v>
      </c>
    </row>
    <row r="43">
      <c r="B43" s="7" t="inlineStr">
        <is>
          <t>R4</t>
        </is>
      </c>
      <c r="C43" s="7" t="inlineStr">
        <is>
          <t>Death registration</t>
        </is>
      </c>
      <c r="D43" s="7" t="inlineStr">
        <is>
          <t>S Mokoena</t>
        </is>
      </c>
      <c r="E43" s="7" t="inlineStr">
        <is>
          <t>R2</t>
        </is>
      </c>
      <c r="F43" s="66" t="n">
        <v>0.526</v>
      </c>
      <c r="G43" s="7" t="inlineStr">
        <is>
          <t>R1</t>
        </is>
      </c>
      <c r="H43" s="67" t="n">
        <v>0.546</v>
      </c>
    </row>
    <row r="44">
      <c r="B44" s="4" t="inlineStr">
        <is>
          <t>R5</t>
        </is>
      </c>
      <c r="C44" s="4" t="inlineStr">
        <is>
          <t>TEBA archive</t>
        </is>
      </c>
      <c r="D44" s="4" t="inlineStr">
        <is>
          <t>Thabo Ramaboea</t>
        </is>
      </c>
      <c r="E44" s="4" t="inlineStr">
        <is>
          <t>R6</t>
        </is>
      </c>
      <c r="F44" s="64" t="n">
        <v>0.247</v>
      </c>
      <c r="G44" s="4" t="inlineStr">
        <is>
          <t>R3</t>
        </is>
      </c>
      <c r="H44" s="65" t="n">
        <v>0.415</v>
      </c>
    </row>
    <row r="45">
      <c r="B45" s="7" t="inlineStr">
        <is>
          <t>R6</t>
        </is>
      </c>
      <c r="C45" s="7" t="inlineStr">
        <is>
          <t>Mine payroll</t>
        </is>
      </c>
      <c r="D45" s="7" t="inlineStr">
        <is>
          <t>T. Ramabowa</t>
        </is>
      </c>
      <c r="E45" s="7" t="inlineStr">
        <is>
          <t>R5</t>
        </is>
      </c>
      <c r="F45" s="66" t="n">
        <v>0.247</v>
      </c>
      <c r="G45" s="7" t="inlineStr">
        <is>
          <t>R3</t>
        </is>
      </c>
      <c r="H45" s="67" t="n">
        <v>0.356</v>
      </c>
    </row>
    <row r="46">
      <c r="B46" s="4" t="inlineStr">
        <is>
          <t>R7</t>
        </is>
      </c>
      <c r="C46" s="4" t="inlineStr">
        <is>
          <t>Call-centre intake</t>
        </is>
      </c>
      <c r="D46" s="4" t="inlineStr">
        <is>
          <t>Petrus Nkosi</t>
        </is>
      </c>
      <c r="E46" s="4" t="inlineStr">
        <is>
          <t>R8</t>
        </is>
      </c>
      <c r="F46" s="64" t="n">
        <v>0.33</v>
      </c>
      <c r="G46" s="4" t="inlineStr">
        <is>
          <t>R6</t>
        </is>
      </c>
      <c r="H46" s="65" t="n">
        <v>0.618</v>
      </c>
    </row>
    <row r="47">
      <c r="B47" s="7" t="inlineStr">
        <is>
          <t>R8</t>
        </is>
      </c>
      <c r="C47" s="7" t="inlineStr">
        <is>
          <t>Mine payroll</t>
        </is>
      </c>
      <c r="D47" s="7" t="inlineStr">
        <is>
          <t>P. Nkozi</t>
        </is>
      </c>
      <c r="E47" s="7" t="inlineStr">
        <is>
          <t>R7</t>
        </is>
      </c>
      <c r="F47" s="66" t="n">
        <v>0.33</v>
      </c>
      <c r="G47" s="7" t="inlineStr">
        <is>
          <t>R6</t>
        </is>
      </c>
      <c r="H47" s="67" t="n">
        <v>0.548</v>
      </c>
    </row>
    <row r="49">
      <c r="B49" s="68" t="inlineStr">
        <is>
          <t>Interactive HTML map update</t>
        </is>
      </c>
    </row>
    <row r="50" ht="58" customHeight="1">
      <c r="B50" s="69" t="inlineStr">
        <is>
          <t>The 17-site ANN layer is displayed in the companion HTML as a bounded interactive map with zoom controls, street/satellite selection, a side legend, clickable weighted site markers, nearest-neighbor lines and toggleable layers for service sites and nearest-neighbor links.</t>
        </is>
      </c>
    </row>
  </sheetData>
  <mergeCells count="3">
    <mergeCell ref="B13:H13"/>
    <mergeCell ref="B3:H3"/>
    <mergeCell ref="B38:H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12"/>
  <sheetViews>
    <sheetView workbookViewId="0">
      <selection activeCell="A1" sqref="A1"/>
    </sheetView>
  </sheetViews>
  <sheetFormatPr baseColWidth="8" defaultRowHeight="15"/>
  <cols>
    <col width="24" customWidth="1" min="2" max="2"/>
    <col width="42" customWidth="1" min="3" max="3"/>
    <col width="42" customWidth="1" min="4" max="4"/>
    <col width="46" customWidth="1" min="5" max="5"/>
    <col width="24" customWidth="1" min="6" max="6"/>
  </cols>
  <sheetData>
    <row r="2">
      <c r="B2" s="76" t="inlineStr">
        <is>
          <t>Detailed Key Points &amp; Recommendations</t>
        </is>
      </c>
    </row>
    <row r="3">
      <c r="B3" s="71" t="inlineStr">
        <is>
          <t>Plain-management summary of the Claimant-Intelligence Platform, why it matters, and how the approach should be strengthened.</t>
        </is>
      </c>
    </row>
    <row r="5">
      <c r="B5" s="72" t="inlineStr">
        <is>
          <t>Area</t>
        </is>
      </c>
      <c r="C5" s="72" t="inlineStr">
        <is>
          <t>Key point</t>
        </is>
      </c>
      <c r="D5" s="72" t="inlineStr">
        <is>
          <t>Why it matters</t>
        </is>
      </c>
      <c r="E5" s="72" t="inlineStr">
        <is>
          <t>Recommendation / action</t>
        </is>
      </c>
      <c r="F5" s="72" t="inlineStr">
        <is>
          <t>Owner lens</t>
        </is>
      </c>
    </row>
    <row r="6" ht="58" customHeight="1">
      <c r="B6" s="74" t="inlineStr">
        <is>
          <t>Core challenge</t>
        </is>
      </c>
      <c r="C6" s="73" t="inlineStr">
        <is>
          <t>Claimants are hard to track because employment, medical, identity and TEBA records are fragmented.</t>
        </is>
      </c>
      <c r="D6" s="73" t="inlineStr">
        <is>
          <t>Funds alone do not compensate people if the Trust cannot locate and verify them.</t>
        </is>
      </c>
      <c r="E6" s="73" t="inlineStr">
        <is>
          <t>Create a governed claimant-intelligence layer above the case system.</t>
        </is>
      </c>
      <c r="F6" s="73" t="inlineStr">
        <is>
          <t>CEO / IT &amp; Data</t>
        </is>
      </c>
    </row>
    <row r="7" ht="58" customHeight="1">
      <c r="B7" s="74" t="inlineStr">
        <is>
          <t>Data integration</t>
        </is>
      </c>
      <c r="C7" s="73" t="inlineStr">
        <is>
          <t>Cloud warehousing and identity matching can connect old archives, medical status, call-centre records and outreach history.</t>
        </is>
      </c>
      <c r="D7" s="73" t="inlineStr">
        <is>
          <t>A single claimant may appear as several partial records.</t>
        </is>
      </c>
      <c r="E7" s="73" t="inlineStr">
        <is>
          <t>Use matching rules, fuzzy matching and human review queues for uncertain matches.</t>
        </is>
      </c>
      <c r="F7" s="73" t="inlineStr">
        <is>
          <t>Data governance</t>
        </is>
      </c>
    </row>
    <row r="8" ht="58" customHeight="1">
      <c r="B8" s="74" t="inlineStr">
        <is>
          <t>GIS targeting</t>
        </is>
      </c>
      <c r="C8" s="73" t="inlineStr">
        <is>
          <t>Migration and return-home patterns show where former workers and dependants may now be found.</t>
        </is>
      </c>
      <c r="D8" s="73" t="inlineStr">
        <is>
          <t>Outreach resources are limited and should follow evidence.</t>
        </is>
      </c>
      <c r="E8" s="73" t="inlineStr">
        <is>
          <t>Use GIS layers for labour-sending areas, mining hubs, service sites and field routes.</t>
        </is>
      </c>
      <c r="F8" s="73" t="inlineStr">
        <is>
          <t>Outreach / Operations</t>
        </is>
      </c>
    </row>
    <row r="9" ht="58" customHeight="1">
      <c r="B9" s="74" t="inlineStr">
        <is>
          <t>Enhanced data governance</t>
        </is>
      </c>
      <c r="C9" s="73" t="inlineStr">
        <is>
          <t>Archive data must be accurate, explainable, privacy-safe and auditable.</t>
        </is>
      </c>
      <c r="D9" s="73" t="inlineStr">
        <is>
          <t>Bad data can delay or misdirect compensation and create POPIA risk.</t>
        </is>
      </c>
      <c r="E9" s="73" t="inlineStr">
        <is>
          <t>Run regular data quality checks, data-owner sign-off, audit trails and privacy controls.</t>
        </is>
      </c>
      <c r="F9" s="73" t="inlineStr">
        <is>
          <t>Governance / POPIA</t>
        </is>
      </c>
    </row>
    <row r="10" ht="58" customHeight="1">
      <c r="B10" s="74" t="inlineStr">
        <is>
          <t>Automated outreach loops</t>
        </is>
      </c>
      <c r="C10" s="73" t="inlineStr">
        <is>
          <t>SMS, WhatsApp and call-centre outcomes should feed back into the model.</t>
        </is>
      </c>
      <c r="D10" s="73" t="inlineStr">
        <is>
          <t>Every failed contact attempt is intelligence for the next attempt.</t>
        </is>
      </c>
      <c r="E10" s="73" t="inlineStr">
        <is>
          <t>Track no answer, wrong number, deceased, moved, documents missing and appointment missed.</t>
        </is>
      </c>
      <c r="F10" s="73" t="inlineStr">
        <is>
          <t>Call centre / Outreach</t>
        </is>
      </c>
    </row>
    <row r="11" ht="58" customHeight="1">
      <c r="B11" s="74" t="inlineStr">
        <is>
          <t>Role-based access controls</t>
        </is>
      </c>
      <c r="C11" s="73" t="inlineStr">
        <is>
          <t>Users should see only the claimant data needed for their role.</t>
        </is>
      </c>
      <c r="D11" s="73" t="inlineStr">
        <is>
          <t>Medical, identity and banking data are sensitive.</t>
        </is>
      </c>
      <c r="E11" s="73" t="inlineStr">
        <is>
          <t>Apply role-based access, MFA, audit logs and regular access reviews.</t>
        </is>
      </c>
      <c r="F11" s="73" t="inlineStr">
        <is>
          <t>ICT / Security</t>
        </is>
      </c>
    </row>
    <row r="12" ht="58" customHeight="1">
      <c r="B12" s="74" t="inlineStr">
        <is>
          <t>Continuous dashboards</t>
        </is>
      </c>
      <c r="C12" s="73" t="inlineStr">
        <is>
          <t>Dashboards should trigger management action, not only report history.</t>
        </is>
      </c>
      <c r="D12" s="73" t="inlineStr">
        <is>
          <t>Lagging regions and backlog growth need quick intervention.</t>
        </is>
      </c>
      <c r="E12" s="73" t="inlineStr">
        <is>
          <t>Use executive dashboard tiles for contact gaps, eligibility yield, certified unpaid claims and regional conversion.</t>
        </is>
      </c>
      <c r="F12" s="73" t="inlineStr">
        <is>
          <t>CEO / Board</t>
        </is>
      </c>
    </row>
  </sheetData>
  <mergeCells count="2">
    <mergeCell ref="B2:F2"/>
    <mergeCell ref="B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F10"/>
  <sheetViews>
    <sheetView workbookViewId="0">
      <selection activeCell="A1" sqref="A1"/>
    </sheetView>
  </sheetViews>
  <sheetFormatPr baseColWidth="8" defaultRowHeight="15"/>
  <cols>
    <col width="28" customWidth="1" min="2" max="2"/>
    <col width="26" customWidth="1" min="3" max="3"/>
    <col width="44" customWidth="1" min="4" max="4"/>
    <col width="38" customWidth="1" min="5" max="5"/>
    <col width="44" customWidth="1" min="6" max="6"/>
  </cols>
  <sheetData>
    <row r="2">
      <c r="B2" s="76" t="inlineStr">
        <is>
          <t>LinkedIn and cover visual asset pack</t>
        </is>
      </c>
    </row>
    <row r="3">
      <c r="B3" s="71" t="inlineStr">
        <is>
          <t>PNG assets created for the report front page and LinkedIn project posts. Copies are saved in the project assets folder and the Codex outputs folder.</t>
        </is>
      </c>
    </row>
    <row r="5">
      <c r="B5" s="72" t="inlineStr">
        <is>
          <t>Asset</t>
        </is>
      </c>
      <c r="C5" s="72" t="inlineStr">
        <is>
          <t>Use</t>
        </is>
      </c>
      <c r="D5" s="72" t="inlineStr">
        <is>
          <t>Message</t>
        </is>
      </c>
      <c r="E5" s="72" t="inlineStr">
        <is>
          <t>Skills highlighted</t>
        </is>
      </c>
      <c r="F5" s="72" t="inlineStr">
        <is>
          <t>Output filename</t>
        </is>
      </c>
    </row>
    <row r="6" ht="54" customHeight="1">
      <c r="B6" s="74" t="inlineStr">
        <is>
          <t>Geo-intelligence cover</t>
        </is>
      </c>
      <c r="C6" s="73" t="inlineStr">
        <is>
          <t>Report front page</t>
        </is>
      </c>
      <c r="D6" s="73" t="inlineStr">
        <is>
          <t>Claimant intelligence combines KPI monitoring, migration history, return tracing and GIS-led outreach.</t>
        </is>
      </c>
      <c r="E6" s="73" t="inlineStr">
        <is>
          <t>GIS, executive dashboards, data storytelling</t>
        </is>
      </c>
      <c r="F6" s="73" t="inlineStr">
        <is>
          <t>tshiamiso_geo_intelligence_cover.png</t>
        </is>
      </c>
    </row>
    <row r="7" ht="54" customHeight="1">
      <c r="B7" s="74" t="inlineStr">
        <is>
          <t>Claimant intelligence overview</t>
        </is>
      </c>
      <c r="C7" s="73" t="inlineStr">
        <is>
          <t>LinkedIn post image</t>
        </is>
      </c>
      <c r="D7" s="73" t="inlineStr">
        <is>
          <t>From fragmented records to found claimants through a governed data layer.</t>
        </is>
      </c>
      <c r="E7" s="73" t="inlineStr">
        <is>
          <t>Data engineering, cloud warehousing, identity matching</t>
        </is>
      </c>
      <c r="F7" s="73" t="inlineStr">
        <is>
          <t>linkedin_claimant_intelligence_overview.png</t>
        </is>
      </c>
    </row>
    <row r="8" ht="54" customHeight="1">
      <c r="B8" s="74" t="inlineStr">
        <is>
          <t>Geo intelligence map</t>
        </is>
      </c>
      <c r="C8" s="73" t="inlineStr">
        <is>
          <t>LinkedIn post image</t>
        </is>
      </c>
      <c r="D8" s="73" t="inlineStr">
        <is>
          <t>Migration routes, return tracing and distance-ranked field trips in one operational map.</t>
        </is>
      </c>
      <c r="E8" s="73" t="inlineStr">
        <is>
          <t>GIS mapping, spatial analysis, outreach intelligence</t>
        </is>
      </c>
      <c r="F8" s="73" t="inlineStr">
        <is>
          <t>linkedin_geo_intelligence_map.png</t>
        </is>
      </c>
    </row>
    <row r="9" ht="54" customHeight="1">
      <c r="B9" s="74" t="inlineStr">
        <is>
          <t>Executive dashboard</t>
        </is>
      </c>
      <c r="C9" s="73" t="inlineStr">
        <is>
          <t>LinkedIn post image</t>
        </is>
      </c>
      <c r="D9" s="73" t="inlineStr">
        <is>
          <t>Every tile answers what changed, why it matters and what management should do next.</t>
        </is>
      </c>
      <c r="E9" s="73" t="inlineStr">
        <is>
          <t>Power BI/Tableau, executive reporting, KPI design</t>
        </is>
      </c>
      <c r="F9" s="73" t="inlineStr">
        <is>
          <t>linkedin_executive_dashboard.png</t>
        </is>
      </c>
    </row>
    <row r="10" ht="54" customHeight="1">
      <c r="B10" s="74" t="inlineStr">
        <is>
          <t>Skills profile</t>
        </is>
      </c>
      <c r="C10" s="73" t="inlineStr">
        <is>
          <t>LinkedIn post image</t>
        </is>
      </c>
      <c r="D10" s="73" t="inlineStr">
        <is>
          <t>Skills behind the build: governed data, maps, automation and decisions.</t>
        </is>
      </c>
      <c r="E10" s="73" t="inlineStr">
        <is>
          <t>Data engineering, Python, Snowflake/Azure, zero trust, automation</t>
        </is>
      </c>
      <c r="F10" s="73" t="inlineStr">
        <is>
          <t>linkedin_skills_profile.png</t>
        </is>
      </c>
    </row>
  </sheetData>
  <mergeCells count="2">
    <mergeCell ref="B2:F2"/>
    <mergeCell ref="B3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I4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3" customWidth="1" min="3" max="3"/>
    <col width="13" customWidth="1" min="4" max="4"/>
    <col width="13" customWidth="1" min="5" max="5"/>
    <col width="16" customWidth="1" min="6" max="6"/>
    <col width="15" customWidth="1" min="7" max="7"/>
    <col width="16" customWidth="1" min="8" max="8"/>
    <col width="24" customWidth="1" min="9" max="9"/>
  </cols>
  <sheetData>
    <row r="2">
      <c r="B2" s="1" t="inlineStr">
        <is>
          <t>Regional Intelligence. Real Data &amp; ML</t>
        </is>
      </c>
    </row>
    <row r="3" ht="26" customHeight="1">
      <c r="B3" s="2" t="inlineStr">
        <is>
          <t>Source: Tshiamiso Trust Progress Report, tshiamisotrust.com, reported as at 15 July 2026. Blue cells are the published source figures; grey cells are live formulas.</t>
        </is>
      </c>
    </row>
    <row r="5">
      <c r="B5" s="3" t="inlineStr">
        <is>
          <t>Region</t>
        </is>
      </c>
      <c r="C5" s="3" t="inlineStr">
        <is>
          <t>Lodgements</t>
        </is>
      </c>
      <c r="D5" s="3" t="inlineStr">
        <is>
          <t>BMEs</t>
        </is>
      </c>
      <c r="E5" s="3" t="inlineStr">
        <is>
          <t>Payments</t>
        </is>
      </c>
      <c r="F5" s="3" t="inlineStr">
        <is>
          <t>Value Paid (R)</t>
        </is>
      </c>
      <c r="G5" s="3" t="inlineStr">
        <is>
          <t>Conversion Rate</t>
        </is>
      </c>
      <c r="H5" s="3" t="inlineStr">
        <is>
          <t>Value per Payment</t>
        </is>
      </c>
      <c r="I5" s="3" t="inlineStr">
        <is>
          <t>ML Cluster</t>
        </is>
      </c>
    </row>
    <row r="6">
      <c r="B6" s="4" t="inlineStr">
        <is>
          <t>South Africa (aggregate)</t>
        </is>
      </c>
      <c r="C6" s="5" t="n">
        <v>79761</v>
      </c>
      <c r="D6" s="5" t="n">
        <v>44976</v>
      </c>
      <c r="E6" s="5" t="n">
        <v>12193</v>
      </c>
      <c r="F6" s="42" t="n">
        <v>1196531716</v>
      </c>
      <c r="G6" s="11">
        <f>IFERROR(E6/C6,0)</f>
        <v/>
      </c>
      <c r="H6" s="43">
        <f>IFERROR(F6/E6,0)</f>
        <v/>
      </c>
      <c r="I6" s="4" t="inlineStr"/>
    </row>
    <row r="7">
      <c r="B7" s="7" t="inlineStr">
        <is>
          <t>Eastern Cape</t>
        </is>
      </c>
      <c r="C7" s="8" t="n">
        <v>36503</v>
      </c>
      <c r="D7" s="8" t="n">
        <v>18853</v>
      </c>
      <c r="E7" s="8" t="n">
        <v>6405</v>
      </c>
      <c r="F7" s="44" t="n">
        <v>626818910</v>
      </c>
      <c r="G7" s="10">
        <f>IFERROR(E7/C7,0)</f>
        <v/>
      </c>
      <c r="H7" s="45">
        <f>IFERROR(F7/E7,0)</f>
        <v/>
      </c>
      <c r="I7" s="7" t="inlineStr">
        <is>
          <t>Anchor (high volume)</t>
        </is>
      </c>
    </row>
    <row r="8">
      <c r="B8" s="4" t="inlineStr">
        <is>
          <t>Lesotho</t>
        </is>
      </c>
      <c r="C8" s="5" t="n">
        <v>57565</v>
      </c>
      <c r="D8" s="5" t="n">
        <v>23274</v>
      </c>
      <c r="E8" s="5" t="n">
        <v>10633</v>
      </c>
      <c r="F8" s="42" t="n">
        <v>1003860744</v>
      </c>
      <c r="G8" s="11">
        <f>IFERROR(E8/C8,0)</f>
        <v/>
      </c>
      <c r="H8" s="43">
        <f>IFERROR(F8/E8,0)</f>
        <v/>
      </c>
      <c r="I8" s="4" t="inlineStr">
        <is>
          <t>Anchor (high volume)</t>
        </is>
      </c>
    </row>
    <row r="9">
      <c r="B9" s="7" t="inlineStr">
        <is>
          <t>Free State</t>
        </is>
      </c>
      <c r="C9" s="8" t="n">
        <v>17195</v>
      </c>
      <c r="D9" s="8" t="n">
        <v>8750</v>
      </c>
      <c r="E9" s="8" t="n">
        <v>2651</v>
      </c>
      <c r="F9" s="44" t="n">
        <v>274121909</v>
      </c>
      <c r="G9" s="10">
        <f>IFERROR(E9/C9,0)</f>
        <v/>
      </c>
      <c r="H9" s="45">
        <f>IFERROR(F9/E9,0)</f>
        <v/>
      </c>
      <c r="I9" s="7" t="inlineStr">
        <is>
          <t>Emerging (mid volume)</t>
        </is>
      </c>
    </row>
    <row r="10">
      <c r="B10" s="4" t="inlineStr">
        <is>
          <t>Mozambique</t>
        </is>
      </c>
      <c r="C10" s="5" t="n">
        <v>11739</v>
      </c>
      <c r="D10" s="5" t="n">
        <v>6395</v>
      </c>
      <c r="E10" s="5" t="n">
        <v>1833</v>
      </c>
      <c r="F10" s="42" t="n">
        <v>193813114</v>
      </c>
      <c r="G10" s="11">
        <f>IFERROR(E10/C10,0)</f>
        <v/>
      </c>
      <c r="H10" s="43">
        <f>IFERROR(F10/E10,0)</f>
        <v/>
      </c>
      <c r="I10" s="4" t="inlineStr">
        <is>
          <t>Emerging (mid volume)</t>
        </is>
      </c>
    </row>
    <row r="11">
      <c r="B11" s="7" t="inlineStr">
        <is>
          <t>North West</t>
        </is>
      </c>
      <c r="C11" s="8" t="n">
        <v>9270</v>
      </c>
      <c r="D11" s="8" t="n">
        <v>5975</v>
      </c>
      <c r="E11" s="8" t="n">
        <v>1395</v>
      </c>
      <c r="F11" s="44" t="n">
        <v>130612003</v>
      </c>
      <c r="G11" s="10">
        <f>IFERROR(E11/C11,0)</f>
        <v/>
      </c>
      <c r="H11" s="45">
        <f>IFERROR(F11/E11,0)</f>
        <v/>
      </c>
      <c r="I11" s="7" t="inlineStr">
        <is>
          <t>Emerging (mid volume)</t>
        </is>
      </c>
    </row>
    <row r="12">
      <c r="B12" s="4" t="inlineStr">
        <is>
          <t>Gauteng</t>
        </is>
      </c>
      <c r="C12" s="5" t="n">
        <v>7095</v>
      </c>
      <c r="D12" s="5" t="n">
        <v>4168</v>
      </c>
      <c r="E12" s="5" t="n">
        <v>739</v>
      </c>
      <c r="F12" s="42" t="n">
        <v>68240690</v>
      </c>
      <c r="G12" s="11">
        <f>IFERROR(E12/C12,0)</f>
        <v/>
      </c>
      <c r="H12" s="43">
        <f>IFERROR(F12/E12,0)</f>
        <v/>
      </c>
      <c r="I12" s="4" t="inlineStr">
        <is>
          <t>Emerging (mid volume)</t>
        </is>
      </c>
    </row>
    <row r="13">
      <c r="B13" s="7" t="inlineStr">
        <is>
          <t>eSwatini</t>
        </is>
      </c>
      <c r="C13" s="8" t="n">
        <v>6681</v>
      </c>
      <c r="D13" s="8" t="n">
        <v>3327</v>
      </c>
      <c r="E13" s="8" t="n">
        <v>1426</v>
      </c>
      <c r="F13" s="44" t="n">
        <v>127310397</v>
      </c>
      <c r="G13" s="10">
        <f>IFERROR(E13/C13,0)</f>
        <v/>
      </c>
      <c r="H13" s="45">
        <f>IFERROR(F13/E13,0)</f>
        <v/>
      </c>
      <c r="I13" s="7" t="inlineStr">
        <is>
          <t>Emerging (mid volume)</t>
        </is>
      </c>
    </row>
    <row r="14">
      <c r="B14" s="4" t="inlineStr">
        <is>
          <t>KwaZulu-Natal</t>
        </is>
      </c>
      <c r="C14" s="5" t="n">
        <v>6283</v>
      </c>
      <c r="D14" s="5" t="n">
        <v>3216</v>
      </c>
      <c r="E14" s="5" t="n">
        <v>558</v>
      </c>
      <c r="F14" s="42" t="n">
        <v>58043007</v>
      </c>
      <c r="G14" s="11">
        <f>IFERROR(E14/C14,0)</f>
        <v/>
      </c>
      <c r="H14" s="43">
        <f>IFERROR(F14/E14,0)</f>
        <v/>
      </c>
      <c r="I14" s="4" t="inlineStr">
        <is>
          <t>Emerging (mid volume)</t>
        </is>
      </c>
    </row>
    <row r="15">
      <c r="B15" s="7" t="inlineStr">
        <is>
          <t>Botswana</t>
        </is>
      </c>
      <c r="C15" s="8" t="n">
        <v>5961</v>
      </c>
      <c r="D15" s="8" t="n">
        <v>3899</v>
      </c>
      <c r="E15" s="8" t="n">
        <v>1975</v>
      </c>
      <c r="F15" s="44" t="n">
        <v>210348595</v>
      </c>
      <c r="G15" s="10">
        <f>IFERROR(E15/C15,0)</f>
        <v/>
      </c>
      <c r="H15" s="45">
        <f>IFERROR(F15/E15,0)</f>
        <v/>
      </c>
      <c r="I15" s="7" t="inlineStr">
        <is>
          <t>Small / early-stage</t>
        </is>
      </c>
    </row>
    <row r="16">
      <c r="B16" s="4" t="inlineStr">
        <is>
          <t>Mpumalanga</t>
        </is>
      </c>
      <c r="C16" s="5" t="n">
        <v>1392</v>
      </c>
      <c r="D16" s="5" t="n">
        <v>631</v>
      </c>
      <c r="E16" s="5" t="n">
        <v>197</v>
      </c>
      <c r="F16" s="42" t="n">
        <v>16530635</v>
      </c>
      <c r="G16" s="11">
        <f>IFERROR(E16/C16,0)</f>
        <v/>
      </c>
      <c r="H16" s="43">
        <f>IFERROR(F16/E16,0)</f>
        <v/>
      </c>
      <c r="I16" s="4" t="inlineStr">
        <is>
          <t>Emerging (mid volume)</t>
        </is>
      </c>
    </row>
    <row r="17">
      <c r="B17" s="7" t="inlineStr">
        <is>
          <t>Limpopo</t>
        </is>
      </c>
      <c r="C17" s="8" t="n">
        <v>871</v>
      </c>
      <c r="D17" s="8" t="n">
        <v>542</v>
      </c>
      <c r="E17" s="8" t="n">
        <v>119</v>
      </c>
      <c r="F17" s="44" t="n">
        <v>9576705</v>
      </c>
      <c r="G17" s="10">
        <f>IFERROR(E17/C17,0)</f>
        <v/>
      </c>
      <c r="H17" s="45">
        <f>IFERROR(F17/E17,0)</f>
        <v/>
      </c>
      <c r="I17" s="7" t="inlineStr">
        <is>
          <t>Emerging (mid volume)</t>
        </is>
      </c>
    </row>
    <row r="18">
      <c r="B18" s="4" t="inlineStr">
        <is>
          <t>Zimbabwe</t>
        </is>
      </c>
      <c r="C18" s="5" t="n">
        <v>834</v>
      </c>
      <c r="D18" s="5" t="n">
        <v>32</v>
      </c>
      <c r="E18" s="5" t="n">
        <v>0</v>
      </c>
      <c r="F18" s="42" t="n">
        <v>0</v>
      </c>
      <c r="G18" s="11">
        <f>IFERROR(E18/C18,0)</f>
        <v/>
      </c>
      <c r="H18" s="43">
        <f>IFERROR(F18/E18,0)</f>
        <v/>
      </c>
      <c r="I18" s="4" t="inlineStr">
        <is>
          <t>Stalled, needs intervention</t>
        </is>
      </c>
    </row>
    <row r="19">
      <c r="B19" s="7" t="inlineStr">
        <is>
          <t>Western Cape</t>
        </is>
      </c>
      <c r="C19" s="8" t="n">
        <v>796</v>
      </c>
      <c r="D19" s="8" t="n">
        <v>352</v>
      </c>
      <c r="E19" s="8" t="n">
        <v>90</v>
      </c>
      <c r="F19" s="44" t="n">
        <v>8579205</v>
      </c>
      <c r="G19" s="10">
        <f>IFERROR(E19/C19,0)</f>
        <v/>
      </c>
      <c r="H19" s="45">
        <f>IFERROR(F19/E19,0)</f>
        <v/>
      </c>
      <c r="I19" s="7" t="inlineStr">
        <is>
          <t>Emerging (mid volume)</t>
        </is>
      </c>
    </row>
    <row r="20">
      <c r="B20" s="4" t="inlineStr">
        <is>
          <t>Northern Cape</t>
        </is>
      </c>
      <c r="C20" s="5" t="n">
        <v>356</v>
      </c>
      <c r="D20" s="5" t="n">
        <v>197</v>
      </c>
      <c r="E20" s="5" t="n">
        <v>39</v>
      </c>
      <c r="F20" s="42" t="n">
        <v>4008653</v>
      </c>
      <c r="G20" s="11">
        <f>IFERROR(E20/C20,0)</f>
        <v/>
      </c>
      <c r="H20" s="43">
        <f>IFERROR(F20/E20,0)</f>
        <v/>
      </c>
      <c r="I20" s="4" t="inlineStr">
        <is>
          <t>Emerging (mid volume)</t>
        </is>
      </c>
    </row>
    <row r="21">
      <c r="B21" s="7" t="inlineStr">
        <is>
          <t>Malawi</t>
        </is>
      </c>
      <c r="C21" s="8" t="n">
        <v>0</v>
      </c>
      <c r="D21" s="8" t="n">
        <v>0</v>
      </c>
      <c r="E21" s="8" t="n">
        <v>0</v>
      </c>
      <c r="F21" s="44" t="n">
        <v>0</v>
      </c>
      <c r="G21" s="10">
        <f>IFERROR(E21/C21,0)</f>
        <v/>
      </c>
      <c r="H21" s="45">
        <f>IFERROR(F21/E21,0)</f>
        <v/>
      </c>
      <c r="I21" s="7" t="inlineStr">
        <is>
          <t>Stalled, needs intervention</t>
        </is>
      </c>
    </row>
    <row r="24">
      <c r="B24" s="36" t="inlineStr">
        <is>
          <t>Correlation Matrix (live CORREL formulas)</t>
        </is>
      </c>
    </row>
    <row r="25">
      <c r="C25" s="46" t="inlineStr">
        <is>
          <t>Lodgements</t>
        </is>
      </c>
      <c r="D25" s="46" t="inlineStr">
        <is>
          <t>BMEs</t>
        </is>
      </c>
      <c r="E25" s="46" t="inlineStr">
        <is>
          <t>Payments</t>
        </is>
      </c>
      <c r="F25" s="46" t="inlineStr">
        <is>
          <t>Value Paid (R)</t>
        </is>
      </c>
      <c r="G25" s="46" t="inlineStr">
        <is>
          <t>Conversion Rate</t>
        </is>
      </c>
    </row>
    <row r="26">
      <c r="B26" s="46" t="inlineStr">
        <is>
          <t>Lodgements</t>
        </is>
      </c>
      <c r="C26" s="47">
        <f>CORREL(C7:C21,C7:C21)</f>
        <v/>
      </c>
      <c r="D26" s="47">
        <f>CORREL(C7:C21,D7:D21)</f>
        <v/>
      </c>
      <c r="E26" s="47">
        <f>CORREL(C7:C21,E7:E21)</f>
        <v/>
      </c>
      <c r="F26" s="47">
        <f>CORREL(C7:C21,F7:F21)</f>
        <v/>
      </c>
      <c r="G26" s="47">
        <f>CORREL(C7:C21,G7:G21)</f>
        <v/>
      </c>
    </row>
    <row r="27">
      <c r="B27" s="46" t="inlineStr">
        <is>
          <t>BMEs</t>
        </is>
      </c>
      <c r="C27" s="48">
        <f>CORREL(D7:D21,C7:C21)</f>
        <v/>
      </c>
      <c r="D27" s="48">
        <f>CORREL(D7:D21,D7:D21)</f>
        <v/>
      </c>
      <c r="E27" s="48">
        <f>CORREL(D7:D21,E7:E21)</f>
        <v/>
      </c>
      <c r="F27" s="48">
        <f>CORREL(D7:D21,F7:F21)</f>
        <v/>
      </c>
      <c r="G27" s="48">
        <f>CORREL(D7:D21,G7:G21)</f>
        <v/>
      </c>
    </row>
    <row r="28">
      <c r="B28" s="46" t="inlineStr">
        <is>
          <t>Payments</t>
        </is>
      </c>
      <c r="C28" s="47">
        <f>CORREL(E7:E21,C7:C21)</f>
        <v/>
      </c>
      <c r="D28" s="47">
        <f>CORREL(E7:E21,D7:D21)</f>
        <v/>
      </c>
      <c r="E28" s="47">
        <f>CORREL(E7:E21,E7:E21)</f>
        <v/>
      </c>
      <c r="F28" s="47">
        <f>CORREL(E7:E21,F7:F21)</f>
        <v/>
      </c>
      <c r="G28" s="47">
        <f>CORREL(E7:E21,G7:G21)</f>
        <v/>
      </c>
    </row>
    <row r="29">
      <c r="B29" s="46" t="inlineStr">
        <is>
          <t>Value Paid (R)</t>
        </is>
      </c>
      <c r="C29" s="48">
        <f>CORREL(F7:F21,C7:C21)</f>
        <v/>
      </c>
      <c r="D29" s="48">
        <f>CORREL(F7:F21,D7:D21)</f>
        <v/>
      </c>
      <c r="E29" s="48">
        <f>CORREL(F7:F21,E7:E21)</f>
        <v/>
      </c>
      <c r="F29" s="48">
        <f>CORREL(F7:F21,F7:F21)</f>
        <v/>
      </c>
      <c r="G29" s="48">
        <f>CORREL(F7:F21,G7:G21)</f>
        <v/>
      </c>
    </row>
    <row r="30">
      <c r="B30" s="46" t="inlineStr">
        <is>
          <t>Conversion Rate</t>
        </is>
      </c>
      <c r="C30" s="47">
        <f>CORREL(G7:G21,C7:C21)</f>
        <v/>
      </c>
      <c r="D30" s="47">
        <f>CORREL(G7:G21,D7:D21)</f>
        <v/>
      </c>
      <c r="E30" s="47">
        <f>CORREL(G7:G21,E7:E21)</f>
        <v/>
      </c>
      <c r="F30" s="47">
        <f>CORREL(G7:G21,F7:F21)</f>
        <v/>
      </c>
      <c r="G30" s="47">
        <f>CORREL(G7:G21,G7:G21)</f>
        <v/>
      </c>
    </row>
    <row r="32">
      <c r="B32" s="15" t="inlineStr">
        <is>
          <t>Excludes the 'South Africa' aggregate row (it isn't a peer region). Conversion rate correlates weakly with volume (~0.25-0.33). Size doesn't predict efficiency.</t>
        </is>
      </c>
    </row>
    <row r="34">
      <c r="B34" s="36" t="inlineStr">
        <is>
          <t>Backlog Growth Projection (live formula)</t>
        </is>
      </c>
    </row>
    <row r="35">
      <c r="B35" s="49" t="inlineStr">
        <is>
          <t>Final TCCs total</t>
        </is>
      </c>
      <c r="D35" s="50" t="n">
        <v>28655</v>
      </c>
    </row>
    <row r="36">
      <c r="B36" s="49" t="inlineStr">
        <is>
          <t>Final TCCs, daily change</t>
        </is>
      </c>
      <c r="D36" s="51" t="n">
        <v>36</v>
      </c>
    </row>
    <row r="37">
      <c r="B37" s="49" t="inlineStr">
        <is>
          <t>Claims Paid total</t>
        </is>
      </c>
      <c r="D37" s="50" t="n">
        <v>28060</v>
      </c>
    </row>
    <row r="38">
      <c r="B38" s="49" t="inlineStr">
        <is>
          <t>Claims Paid, daily change</t>
        </is>
      </c>
      <c r="D38" s="51" t="n">
        <v>12</v>
      </c>
    </row>
    <row r="39">
      <c r="B39" s="12" t="inlineStr">
        <is>
          <t>Current backlog (TCC - Paid)</t>
        </is>
      </c>
      <c r="D39" s="17">
        <f>D35-D37</f>
        <v/>
      </c>
    </row>
    <row r="40">
      <c r="B40" s="12" t="inlineStr">
        <is>
          <t>Net daily backlog growth</t>
        </is>
      </c>
      <c r="D40" s="17">
        <f>D36-D38</f>
        <v/>
      </c>
    </row>
    <row r="41">
      <c r="B41" s="49" t="inlineStr">
        <is>
          <t>Days to project forward</t>
        </is>
      </c>
      <c r="D41" s="51" t="n">
        <v>90</v>
      </c>
    </row>
    <row r="42">
      <c r="B42" s="25" t="inlineStr">
        <is>
          <t>Projected backlog</t>
        </is>
      </c>
      <c r="D42" s="52">
        <f>D39+D40*D41</f>
        <v/>
      </c>
    </row>
    <row r="44">
      <c r="B44" s="15" t="inlineStr">
        <is>
          <t>Change Days to project forward (yellow cell) to re-run the projection. All figures sourced from tshiamisotrust.com homepage counters, 15 Jul 2026.</t>
        </is>
      </c>
    </row>
    <row r="46">
      <c r="B46" s="53" t="inlineStr">
        <is>
          <t>Charts (static. See HTML/ebook for full versions)</t>
        </is>
      </c>
    </row>
  </sheetData>
  <mergeCells count="3">
    <mergeCell ref="B3:H3"/>
    <mergeCell ref="B44:I44"/>
    <mergeCell ref="B32:I32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G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6" customWidth="1" min="2" max="2"/>
    <col width="30" customWidth="1" min="3" max="3"/>
    <col width="16" customWidth="1" min="4" max="4"/>
    <col width="14" customWidth="1" min="5" max="5"/>
    <col width="20" customWidth="1" min="6" max="6"/>
  </cols>
  <sheetData>
    <row r="2">
      <c r="B2" s="1" t="inlineStr">
        <is>
          <t>Tshiamiso Trust. Claimant Pipeline KPI Dashboard</t>
        </is>
      </c>
    </row>
    <row r="3">
      <c r="B3" s="2" t="inlineStr">
        <is>
          <t>Live public figures (tshiamisotrust.com) reframed as a claimant-tracing funnel</t>
        </is>
      </c>
    </row>
    <row r="5">
      <c r="B5" s="3" t="inlineStr">
        <is>
          <t>Stage</t>
        </is>
      </c>
      <c r="C5" s="3" t="inlineStr">
        <is>
          <t>Meaning</t>
        </is>
      </c>
      <c r="D5" s="3" t="inlineStr">
        <is>
          <t>Cumulative Total</t>
        </is>
      </c>
      <c r="E5" s="3" t="inlineStr">
        <is>
          <t>Change (latest day)</t>
        </is>
      </c>
      <c r="F5" s="3" t="inlineStr">
        <is>
          <t>Conversion from Prior Stage</t>
        </is>
      </c>
    </row>
    <row r="6">
      <c r="B6" s="4" t="inlineStr">
        <is>
          <t>Benefit Medical Examinations (BMEs)</t>
        </is>
      </c>
      <c r="C6" s="4" t="inlineStr">
        <is>
          <t>Claimants medically examined</t>
        </is>
      </c>
      <c r="D6" s="5" t="n">
        <v>81898</v>
      </c>
      <c r="E6" s="6" t="n">
        <v>84</v>
      </c>
      <c r="F6" s="4" t="inlineStr"/>
    </row>
    <row r="7">
      <c r="B7" s="7" t="inlineStr">
        <is>
          <t>Medical Certification Panel (MCPs)</t>
        </is>
      </c>
      <c r="C7" s="7" t="inlineStr">
        <is>
          <t>Cases medically certified</t>
        </is>
      </c>
      <c r="D7" s="8" t="n">
        <v>119276</v>
      </c>
      <c r="E7" s="9" t="n">
        <v>258</v>
      </c>
      <c r="F7" s="10" t="n"/>
      <c r="G7" s="15" t="inlineStr">
        <is>
          <t>MCP total exceeds BME total; likely re-certifications / differing scope, not a funnel error. Confirm definitions with Trust ops team.</t>
        </is>
      </c>
    </row>
    <row r="8">
      <c r="B8" s="4" t="inlineStr">
        <is>
          <t>Trust Certification Committee (Final TCCs)</t>
        </is>
      </c>
      <c r="C8" s="4" t="inlineStr">
        <is>
          <t>Cases given final certification</t>
        </is>
      </c>
      <c r="D8" s="5" t="n">
        <v>28619</v>
      </c>
      <c r="E8" s="6" t="n">
        <v>43</v>
      </c>
      <c r="F8" s="11">
        <f>D8/D7</f>
        <v/>
      </c>
    </row>
    <row r="9">
      <c r="B9" s="7" t="inlineStr">
        <is>
          <t>Claims Paid</t>
        </is>
      </c>
      <c r="C9" s="7" t="inlineStr">
        <is>
          <t>Certified claims paid out</t>
        </is>
      </c>
      <c r="D9" s="8" t="n">
        <v>28048</v>
      </c>
      <c r="E9" s="9" t="n">
        <v>15</v>
      </c>
      <c r="F9" s="10">
        <f>D9/D8</f>
        <v/>
      </c>
    </row>
    <row r="10">
      <c r="B10" s="12" t="inlineStr">
        <is>
          <t>Overall funnel yield (BME → Paid)</t>
        </is>
      </c>
      <c r="F10" s="13">
        <f>D9/D6</f>
        <v/>
      </c>
    </row>
    <row r="12">
      <c r="B12" s="12" t="inlineStr">
        <is>
          <t>Total compensation paid to date</t>
        </is>
      </c>
      <c r="D12" s="14" t="n">
        <v>2500000000</v>
      </c>
      <c r="E12" s="15" t="inlineStr">
        <is>
          <t>site displays 'over R2.5 billion'</t>
        </is>
      </c>
    </row>
    <row r="13">
      <c r="B13" s="12" t="inlineStr">
        <is>
          <t>Average payment per claim paid</t>
        </is>
      </c>
      <c r="D13" s="16">
        <f>D12/D9</f>
        <v/>
      </c>
    </row>
    <row r="15">
      <c r="B15" s="12" t="inlineStr">
        <is>
          <t>Backlog not yet paid (TCC certified, unpaid)</t>
        </is>
      </c>
      <c r="D15" s="17">
        <f>D8-D9</f>
        <v/>
      </c>
    </row>
    <row r="17">
      <c r="B17" s="15" t="inlineStr">
        <is>
          <t>Source: tshiamisotrust.com homepage live counters, viewed 15 Jul 2026. Change = figure labelled 'yesterday' on site.</t>
        </is>
      </c>
    </row>
  </sheetData>
  <mergeCells count="1">
    <mergeCell ref="B17:F17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F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6" customWidth="1" min="2" max="2"/>
    <col width="46" customWidth="1" min="3" max="3"/>
    <col width="18" customWidth="1" min="4" max="4"/>
    <col width="12" customWidth="1" min="5" max="5"/>
    <col width="26" customWidth="1" min="6" max="6"/>
  </cols>
  <sheetData>
    <row r="2">
      <c r="B2" s="1" t="inlineStr">
        <is>
          <t>Disease Class Schedule &amp; Payment Calculator</t>
        </is>
      </c>
    </row>
    <row r="3">
      <c r="B3" s="2" t="inlineStr">
        <is>
          <t>Published maximum benefit classes: 1 Feb 2026 – 31 Jan 2027</t>
        </is>
      </c>
    </row>
    <row r="5">
      <c r="B5" s="3" t="inlineStr">
        <is>
          <t>Class</t>
        </is>
      </c>
      <c r="C5" s="3" t="inlineStr">
        <is>
          <t>Certification Meaning</t>
        </is>
      </c>
      <c r="D5" s="3" t="inlineStr">
        <is>
          <t>Maximum Benefit (Gross)</t>
        </is>
      </c>
    </row>
    <row r="6">
      <c r="B6" s="4" t="inlineStr">
        <is>
          <t>Silicosis Class 1</t>
        </is>
      </c>
      <c r="C6" s="4" t="inlineStr">
        <is>
          <t>Early silicosis, lung impairment up to 10%</t>
        </is>
      </c>
      <c r="D6" s="18" t="n">
        <v>84027.66</v>
      </c>
    </row>
    <row r="7">
      <c r="B7" s="7" t="inlineStr">
        <is>
          <t>Silicosis Class 2</t>
        </is>
      </c>
      <c r="C7" s="7" t="inlineStr">
        <is>
          <t>Equivalent to 1st degree silicosis</t>
        </is>
      </c>
      <c r="D7" s="19" t="n">
        <v>180059.28</v>
      </c>
    </row>
    <row r="8">
      <c r="B8" s="4" t="inlineStr">
        <is>
          <t>Silicosis Class 3</t>
        </is>
      </c>
      <c r="C8" s="4" t="inlineStr">
        <is>
          <t>Equivalent to 2nd degree silicosis</t>
        </is>
      </c>
      <c r="D8" s="18" t="n">
        <v>300098.8</v>
      </c>
    </row>
    <row r="9">
      <c r="B9" s="7" t="inlineStr">
        <is>
          <t>Silicosis Special Award</t>
        </is>
      </c>
      <c r="C9" s="7" t="inlineStr">
        <is>
          <t>Extraordinary, severe disease conditions</t>
        </is>
      </c>
      <c r="D9" s="19" t="n">
        <v>600197.6</v>
      </c>
    </row>
    <row r="10">
      <c r="B10" s="4" t="inlineStr">
        <is>
          <t>Dependant Silicosis A</t>
        </is>
      </c>
      <c r="C10" s="4" t="inlineStr">
        <is>
          <t>Deceased worker, silicosis primary cause of death</t>
        </is>
      </c>
      <c r="D10" s="18" t="n">
        <v>84027.66</v>
      </c>
    </row>
    <row r="11">
      <c r="B11" s="7" t="inlineStr">
        <is>
          <t>Dependant Silicosis B</t>
        </is>
      </c>
      <c r="C11" s="7" t="inlineStr">
        <is>
          <t>Deceased worker had Class 2 or 3 condition</t>
        </is>
      </c>
      <c r="D11" s="19" t="n">
        <v>120039.52</v>
      </c>
    </row>
    <row r="12">
      <c r="B12" s="4" t="inlineStr">
        <is>
          <t>TB 1st Degree</t>
        </is>
      </c>
      <c r="C12" s="4" t="inlineStr">
        <is>
          <t>Qualifying underground work + 1st degree TB</t>
        </is>
      </c>
      <c r="D12" s="18" t="n">
        <v>60019.76</v>
      </c>
    </row>
    <row r="13">
      <c r="B13" s="7" t="inlineStr">
        <is>
          <t>TB 2nd Degree</t>
        </is>
      </c>
      <c r="C13" s="7" t="inlineStr">
        <is>
          <t>Qualifying underground work + 2nd degree TB</t>
        </is>
      </c>
      <c r="D13" s="19" t="n">
        <v>120039.52</v>
      </c>
    </row>
    <row r="14">
      <c r="B14" s="4" t="inlineStr">
        <is>
          <t>Historical TB</t>
        </is>
      </c>
      <c r="C14" s="4" t="inlineStr">
        <is>
          <t>Older certificate, usually 1965-1994 (floor amount)</t>
        </is>
      </c>
      <c r="D14" s="18" t="n">
        <v>12003.95</v>
      </c>
    </row>
    <row r="15">
      <c r="B15" s="7" t="inlineStr">
        <is>
          <t>Dependant TB</t>
        </is>
      </c>
      <c r="C15" s="7" t="inlineStr">
        <is>
          <t>Deceased worker, TB primary cause of death</t>
        </is>
      </c>
      <c r="D15" s="19" t="n">
        <v>120039.52</v>
      </c>
    </row>
    <row r="17">
      <c r="B17" s="15" t="inlineStr">
        <is>
          <t>Source: Tshiamiso Trust published compensation classes, 2026 schedule PDF.</t>
        </is>
      </c>
    </row>
    <row r="19">
      <c r="B19" s="20" t="inlineStr">
        <is>
          <t>Payment Calculator</t>
        </is>
      </c>
    </row>
    <row r="20">
      <c r="B20" s="2" t="inlineStr">
        <is>
          <t>Final payment = gross benefit − (gross benefit × work-history reduction %) − tax</t>
        </is>
      </c>
    </row>
    <row r="22">
      <c r="B22" s="12" t="inlineStr">
        <is>
          <t>Select disease class (type exactly as listed above):</t>
        </is>
      </c>
      <c r="D22" s="21" t="inlineStr">
        <is>
          <t>Silicosis Class 2</t>
        </is>
      </c>
    </row>
    <row r="23">
      <c r="B23" t="inlineStr">
        <is>
          <t>Gross benefit (looked up)</t>
        </is>
      </c>
      <c r="D23" s="22">
        <f>INDEX(D6:D15,MATCH(D22,B6:B15,0))</f>
        <v/>
      </c>
    </row>
    <row r="24">
      <c r="B24" t="inlineStr">
        <is>
          <t>Years risk work outside qualifying period / total years</t>
        </is>
      </c>
      <c r="D24" s="21" t="n">
        <v>3</v>
      </c>
      <c r="E24" s="21" t="n">
        <v>10</v>
      </c>
      <c r="F24" s="15" t="inlineStr">
        <is>
          <t>(outside-period years / total years)</t>
        </is>
      </c>
    </row>
    <row r="25">
      <c r="B25" t="inlineStr">
        <is>
          <t>30+ years qualifying gold-mine service? (Y waives reduction)</t>
        </is>
      </c>
      <c r="D25" s="21" t="inlineStr">
        <is>
          <t>N</t>
        </is>
      </c>
    </row>
    <row r="26">
      <c r="B26" t="inlineStr">
        <is>
          <t>Work-history reduction %</t>
        </is>
      </c>
      <c r="D26" s="23">
        <f>IF(D25="Y",0,D24/E24)</f>
        <v/>
      </c>
    </row>
    <row r="27">
      <c r="B27" t="inlineStr">
        <is>
          <t>Tax (if applicable)</t>
        </is>
      </c>
      <c r="D27" s="24" t="n">
        <v>0</v>
      </c>
    </row>
    <row r="29">
      <c r="B29" s="25" t="inlineStr">
        <is>
          <t>Final payment</t>
        </is>
      </c>
      <c r="D29" s="26">
        <f>D23*(1-D26)-D27</f>
        <v/>
      </c>
    </row>
    <row r="31">
      <c r="B31" s="15" t="inlineStr">
        <is>
          <t>Yellow cells are inputs. Change class, years or waiver flag to recompute.</t>
        </is>
      </c>
    </row>
  </sheetData>
  <mergeCells count="1">
    <mergeCell ref="B20:D2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I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20" customWidth="1" min="3" max="3"/>
    <col width="16" customWidth="1" min="4" max="4"/>
    <col width="16" customWidth="1" min="5" max="5"/>
    <col width="14" customWidth="1" min="6" max="6"/>
    <col width="12" customWidth="1" min="7" max="7"/>
    <col width="18" customWidth="1" min="8" max="8"/>
    <col width="34" customWidth="1" min="9" max="9"/>
  </cols>
  <sheetData>
    <row r="2">
      <c r="B2" s="1" t="inlineStr">
        <is>
          <t>Identity Resolution. Worked Sample</t>
        </is>
      </c>
    </row>
    <row r="3" ht="28" customHeight="1">
      <c r="B3" s="27" t="inlineStr">
        <is>
          <t>Illustrative records showing how three source-system entries collapse to one claimant. Fabricated sample data for demonstration only. No real claimant information.</t>
        </is>
      </c>
    </row>
    <row r="5">
      <c r="B5" s="3" t="inlineStr">
        <is>
          <t>Source System</t>
        </is>
      </c>
      <c r="C5" s="3" t="inlineStr">
        <is>
          <t>Name as Recorded</t>
        </is>
      </c>
      <c r="D5" s="3" t="inlineStr">
        <is>
          <t>ID Number</t>
        </is>
      </c>
      <c r="E5" s="3" t="inlineStr">
        <is>
          <t>Mine Number</t>
        </is>
      </c>
      <c r="F5" s="3" t="inlineStr">
        <is>
          <t>DOB</t>
        </is>
      </c>
      <c r="G5" s="3" t="inlineStr">
        <is>
          <t>Match Score</t>
        </is>
      </c>
      <c r="H5" s="3" t="inlineStr">
        <is>
          <t>Resolved Claimant ID</t>
        </is>
      </c>
      <c r="I5" s="3" t="inlineStr">
        <is>
          <t>Review Status</t>
        </is>
      </c>
    </row>
    <row r="6">
      <c r="B6" s="4" t="inlineStr">
        <is>
          <t>TEBA archive</t>
        </is>
      </c>
      <c r="C6" s="4" t="inlineStr">
        <is>
          <t>Sipho Mokoena</t>
        </is>
      </c>
      <c r="D6" s="4" t="inlineStr">
        <is>
          <t>6203125*****</t>
        </is>
      </c>
      <c r="E6" s="4" t="inlineStr">
        <is>
          <t>GF-11834</t>
        </is>
      </c>
      <c r="F6" s="4" t="inlineStr">
        <is>
          <t>1962-03-12</t>
        </is>
      </c>
      <c r="G6" s="33" t="n">
        <v>1</v>
      </c>
      <c r="H6" s="4" t="inlineStr">
        <is>
          <t>CLM-000482</t>
        </is>
      </c>
      <c r="I6" s="4" t="inlineStr">
        <is>
          <t>Auto-merged (ID exact match)</t>
        </is>
      </c>
    </row>
    <row r="7">
      <c r="B7" s="7" t="inlineStr">
        <is>
          <t>Mine payroll (legacy)</t>
        </is>
      </c>
      <c r="C7" s="7" t="inlineStr">
        <is>
          <t>S. Mokwena</t>
        </is>
      </c>
      <c r="D7" s="7" t="inlineStr">
        <is>
          <t>6203125*****</t>
        </is>
      </c>
      <c r="E7" s="7" t="inlineStr">
        <is>
          <t>GF-11834-A</t>
        </is>
      </c>
      <c r="F7" s="7" t="inlineStr">
        <is>
          <t>1962-03-12</t>
        </is>
      </c>
      <c r="G7" s="34" t="n">
        <v>0.9399999999999999</v>
      </c>
      <c r="H7" s="7" t="inlineStr">
        <is>
          <t>CLM-000482</t>
        </is>
      </c>
      <c r="I7" s="7" t="inlineStr">
        <is>
          <t>Auto-merged (ID exact match)</t>
        </is>
      </c>
    </row>
    <row r="8">
      <c r="B8" s="4" t="inlineStr">
        <is>
          <t>Call-centre intake</t>
        </is>
      </c>
      <c r="C8" s="4" t="inlineStr">
        <is>
          <t>Sipho Mokoena Snr</t>
        </is>
      </c>
      <c r="D8" s="4" t="inlineStr">
        <is>
          <t>620312*****</t>
        </is>
      </c>
      <c r="E8" s="4" t="inlineStr">
        <is>
          <t>unknown</t>
        </is>
      </c>
      <c r="F8" s="4" t="inlineStr">
        <is>
          <t>1962-03-**</t>
        </is>
      </c>
      <c r="G8" s="33" t="n">
        <v>0.71</v>
      </c>
      <c r="H8" s="4" t="inlineStr">
        <is>
          <t>CLM-000482</t>
        </is>
      </c>
      <c r="I8" s="4" t="inlineStr">
        <is>
          <t>Human review. ID partial, name variant</t>
        </is>
      </c>
    </row>
    <row r="9">
      <c r="B9" s="7" t="inlineStr">
        <is>
          <t>Death registration</t>
        </is>
      </c>
      <c r="C9" s="7" t="inlineStr">
        <is>
          <t>S Mokoena</t>
        </is>
      </c>
      <c r="D9" s="7" t="inlineStr">
        <is>
          <t>6203125*****</t>
        </is>
      </c>
      <c r="E9" s="7" t="inlineStr">
        <is>
          <t>GF-11834</t>
        </is>
      </c>
      <c r="F9" s="7" t="inlineStr"/>
      <c r="G9" s="34" t="n">
        <v>0.97</v>
      </c>
      <c r="H9" s="7" t="inlineStr">
        <is>
          <t>CLM-000482</t>
        </is>
      </c>
      <c r="I9" s="7" t="inlineStr">
        <is>
          <t>Auto-merged, triggers dependant workflow</t>
        </is>
      </c>
    </row>
    <row r="12">
      <c r="B12" s="35" t="inlineStr">
        <is>
          <t>Matching logic: exact ID number = auto-merge; partial ID + surname edit-distance ≤2 + same mine number = auto-merge; weaker signals route to human review before any record is merged.</t>
        </is>
      </c>
    </row>
  </sheetData>
  <mergeCells count="2">
    <mergeCell ref="B12:I12"/>
    <mergeCell ref="B3:H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H2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2" customWidth="1" min="3" max="3"/>
    <col width="12" customWidth="1" min="4" max="4"/>
    <col width="32" customWidth="1" min="5" max="5"/>
    <col width="16" customWidth="1" min="6" max="6"/>
    <col width="4" customWidth="1" min="7" max="7"/>
    <col width="4" customWidth="1" min="8" max="8"/>
  </cols>
  <sheetData>
    <row r="2">
      <c r="B2" s="1" t="inlineStr">
        <is>
          <t>Geo Intelligence. Outreach Travel-Distance Model</t>
        </is>
      </c>
    </row>
    <row r="3" ht="28" customHeight="1">
      <c r="B3" s="27" t="inlineStr">
        <is>
          <t>Great-circle (haversine) distance from labour-sending centres to the nearest historical gold-mining hub. Live formula, real coordinates.</t>
        </is>
      </c>
    </row>
    <row r="5">
      <c r="B5" s="36" t="inlineStr">
        <is>
          <t>Gold-Mining Hubs (reference)</t>
        </is>
      </c>
    </row>
    <row r="6">
      <c r="B6" s="3" t="inlineStr">
        <is>
          <t>Hub</t>
        </is>
      </c>
      <c r="C6" s="3" t="inlineStr">
        <is>
          <t>Latitude</t>
        </is>
      </c>
      <c r="D6" s="3" t="inlineStr">
        <is>
          <t>Longitude</t>
        </is>
      </c>
    </row>
    <row r="7">
      <c r="B7" s="4" t="inlineStr">
        <is>
          <t>Johannesburg (Central Rand) / Trust HQ</t>
        </is>
      </c>
      <c r="C7" s="37" t="n">
        <v>-26.2041</v>
      </c>
      <c r="D7" s="37" t="n">
        <v>28.0473</v>
      </c>
    </row>
    <row r="8">
      <c r="B8" s="7" t="inlineStr">
        <is>
          <t>Carletonville (West Wits)</t>
        </is>
      </c>
      <c r="C8" s="37" t="n">
        <v>-26.3667</v>
      </c>
      <c r="D8" s="37" t="n">
        <v>27.4</v>
      </c>
    </row>
    <row r="9">
      <c r="B9" s="4" t="inlineStr">
        <is>
          <t>Klerksdorp (KOSH Goldfields)</t>
        </is>
      </c>
      <c r="C9" s="37" t="n">
        <v>-26.8659</v>
      </c>
      <c r="D9" s="37" t="n">
        <v>26.6667</v>
      </c>
    </row>
    <row r="10">
      <c r="B10" s="7" t="inlineStr">
        <is>
          <t>Welkom (Free State Goldfields)</t>
        </is>
      </c>
      <c r="C10" s="37" t="n">
        <v>-27.9767</v>
      </c>
      <c r="D10" s="37" t="n">
        <v>26.736</v>
      </c>
    </row>
    <row r="11">
      <c r="B11" s="4" t="inlineStr">
        <is>
          <t>Barberton (Mpumalanga)</t>
        </is>
      </c>
      <c r="C11" s="37" t="n">
        <v>-25.7908</v>
      </c>
      <c r="D11" s="37" t="n">
        <v>31.0489</v>
      </c>
    </row>
    <row r="14">
      <c r="B14" s="36" t="inlineStr">
        <is>
          <t>Labour-Sending Centres. Distance to Nearest Gold Hub</t>
        </is>
      </c>
    </row>
    <row r="15">
      <c r="B15" s="3" t="inlineStr">
        <is>
          <t>Centre</t>
        </is>
      </c>
      <c r="C15" s="3" t="inlineStr">
        <is>
          <t>Latitude</t>
        </is>
      </c>
      <c r="D15" s="3" t="inlineStr">
        <is>
          <t>Longitude</t>
        </is>
      </c>
      <c r="E15" s="3" t="inlineStr">
        <is>
          <t>Nearest Hub</t>
        </is>
      </c>
      <c r="F15" s="3" t="inlineStr">
        <is>
          <t>Distance (km)</t>
        </is>
      </c>
    </row>
    <row r="16">
      <c r="B16" s="4" t="inlineStr">
        <is>
          <t>Mthatha, Eastern Cape</t>
        </is>
      </c>
      <c r="C16" s="37" t="n">
        <v>-31.5889</v>
      </c>
      <c r="D16" s="37" t="n">
        <v>28.7844</v>
      </c>
      <c r="E16" s="4">
        <f>INDEX($B$7:$B$11,MATCH("Welkom (Free State Goldfields)",$B$7:$B$11,0))</f>
        <v/>
      </c>
      <c r="F16" s="38">
        <f>ACOS(SIN(RADIANS(C16))*SIN(RADIANS(INDEX($C$7:$C$11,MATCH(E16,$B$7:$B$11,0))))+COS(RADIANS(C16))*COS(RADIANS(INDEX($C$7:$C$11,MATCH(E16,$B$7:$B$11,0))))*COS(RADIANS(INDEX($D$7:$D$11,MATCH(E16,$B$7:$B$11,0))-D16)))*6371</f>
        <v/>
      </c>
    </row>
    <row r="17">
      <c r="B17" s="7" t="inlineStr">
        <is>
          <t>Durban, KwaZulu-Natal</t>
        </is>
      </c>
      <c r="C17" s="37" t="n">
        <v>-29.8587</v>
      </c>
      <c r="D17" s="37" t="n">
        <v>31.0218</v>
      </c>
      <c r="E17" s="7">
        <f>INDEX($B$7:$B$11,MATCH("Barberton (Mpumalanga)",$B$7:$B$11,0))</f>
        <v/>
      </c>
      <c r="F17" s="39">
        <f>ACOS(SIN(RADIANS(C17))*SIN(RADIANS(INDEX($C$7:$C$11,MATCH(E17,$B$7:$B$11,0))))+COS(RADIANS(C17))*COS(RADIANS(INDEX($C$7:$C$11,MATCH(E17,$B$7:$B$11,0))))*COS(RADIANS(INDEX($D$7:$D$11,MATCH(E17,$B$7:$B$11,0))-D17)))*6371</f>
        <v/>
      </c>
    </row>
    <row r="18">
      <c r="B18" s="4" t="inlineStr">
        <is>
          <t>Maseru, Lesotho</t>
        </is>
      </c>
      <c r="C18" s="37" t="n">
        <v>-29.3167</v>
      </c>
      <c r="D18" s="37" t="n">
        <v>27.4833</v>
      </c>
      <c r="E18" s="4">
        <f>INDEX($B$7:$B$11,MATCH("Welkom (Free State Goldfields)",$B$7:$B$11,0))</f>
        <v/>
      </c>
      <c r="F18" s="38">
        <f>ACOS(SIN(RADIANS(C18))*SIN(RADIANS(INDEX($C$7:$C$11,MATCH(E18,$B$7:$B$11,0))))+COS(RADIANS(C18))*COS(RADIANS(INDEX($C$7:$C$11,MATCH(E18,$B$7:$B$11,0))))*COS(RADIANS(INDEX($D$7:$D$11,MATCH(E18,$B$7:$B$11,0))-D18)))*6371</f>
        <v/>
      </c>
    </row>
    <row r="19">
      <c r="B19" s="7" t="inlineStr">
        <is>
          <t>Polokwane, Limpopo</t>
        </is>
      </c>
      <c r="C19" s="37" t="n">
        <v>-23.9045</v>
      </c>
      <c r="D19" s="37" t="n">
        <v>29.4689</v>
      </c>
      <c r="E19" s="7">
        <f>INDEX($B$7:$B$11,MATCH("Barberton (Mpumalanga)",$B$7:$B$11,0))</f>
        <v/>
      </c>
      <c r="F19" s="39">
        <f>ACOS(SIN(RADIANS(C19))*SIN(RADIANS(INDEX($C$7:$C$11,MATCH(E19,$B$7:$B$11,0))))+COS(RADIANS(C19))*COS(RADIANS(INDEX($C$7:$C$11,MATCH(E19,$B$7:$B$11,0))))*COS(RADIANS(INDEX($D$7:$D$11,MATCH(E19,$B$7:$B$11,0))-D19)))*6371</f>
        <v/>
      </c>
    </row>
    <row r="20">
      <c r="B20" s="4" t="inlineStr">
        <is>
          <t>Maputo, Mozambique</t>
        </is>
      </c>
      <c r="C20" s="37" t="n">
        <v>-25.9692</v>
      </c>
      <c r="D20" s="37" t="n">
        <v>32.5732</v>
      </c>
      <c r="E20" s="4">
        <f>INDEX($B$7:$B$11,MATCH("Barberton (Mpumalanga)",$B$7:$B$11,0))</f>
        <v/>
      </c>
      <c r="F20" s="38">
        <f>ACOS(SIN(RADIANS(C20))*SIN(RADIANS(INDEX($C$7:$C$11,MATCH(E20,$B$7:$B$11,0))))+COS(RADIANS(C20))*COS(RADIANS(INDEX($C$7:$C$11,MATCH(E20,$B$7:$B$11,0))))*COS(RADIANS(INDEX($D$7:$D$11,MATCH(E20,$B$7:$B$11,0))-D20)))*6371</f>
        <v/>
      </c>
    </row>
    <row r="21">
      <c r="B21" s="7" t="inlineStr">
        <is>
          <t>Mbabane, Eswatini</t>
        </is>
      </c>
      <c r="C21" s="37" t="n">
        <v>-26.3054</v>
      </c>
      <c r="D21" s="37" t="n">
        <v>31.1367</v>
      </c>
      <c r="E21" s="7">
        <f>INDEX($B$7:$B$11,MATCH("Barberton (Mpumalanga)",$B$7:$B$11,0))</f>
        <v/>
      </c>
      <c r="F21" s="39">
        <f>ACOS(SIN(RADIANS(C21))*SIN(RADIANS(INDEX($C$7:$C$11,MATCH(E21,$B$7:$B$11,0))))+COS(RADIANS(C21))*COS(RADIANS(INDEX($C$7:$C$11,MATCH(E21,$B$7:$B$11,0))))*COS(RADIANS(INDEX($D$7:$D$11,MATCH(E21,$B$7:$B$11,0))-D21)))*6371</f>
        <v/>
      </c>
    </row>
    <row r="23">
      <c r="B23" s="35" t="inlineStr">
        <is>
          <t>Formula: great-circle (haversine) distance = ACOS(SIN(lat1)·SIN(lat2) + COS(lat1)·COS(lat2)·COS(lon2−lon1)) × 6371 km. Coordinates are real public town/city locations, not claimant addresses. Blue cells are inputs. Change coordinates to re-run against any future geocoded claimant location.</t>
        </is>
      </c>
    </row>
    <row r="25">
      <c r="B25" s="68" t="inlineStr">
        <is>
          <t>Interactive HTML map update</t>
        </is>
      </c>
    </row>
    <row r="26" ht="76" customHeight="1">
      <c r="B26" s="69" t="inlineStr">
        <is>
          <t>The companion HTML proposal now uses bounded multi-purpose maps focused on the relevant southern Africa claimant/outreach footprint. The main map includes toggleable layers for worker migration to gold hubs, return/family tracing back to labour-sending communities, outreach distance corridors, historical mining hubs, labour-sending centres and Trust/service sites. It also includes zoom controls, street/satellite layer selection, side legends, clickable points, route arrows, corridor lines and distance labels. Static SVG fallbacks remain in the HTML for offline review.</t>
        </is>
      </c>
    </row>
    <row r="27">
      <c r="B27" s="68" t="inlineStr">
        <is>
          <t>Travel and tracing map bounds</t>
        </is>
      </c>
      <c r="C27" s="69" t="inlineStr">
        <is>
          <t>Labour-sending centres, historical gold-mining hubs and Trust/service sites only; constrained to the relevant operational area.</t>
        </is>
      </c>
    </row>
    <row r="28" ht="60" customHeight="1">
      <c r="B28" s="68" t="inlineStr">
        <is>
          <t>Operational interpretation</t>
        </is>
      </c>
      <c r="C28" s="69" t="inlineStr">
        <is>
          <t>Migration routes explain how workers reached the mines; return-tracing routes show where sick workers, retired workers or dependants may need to be found; outreach corridors translate that history into field-team travel priorities.</t>
        </is>
      </c>
    </row>
  </sheetData>
  <mergeCells count="2">
    <mergeCell ref="B3:H3"/>
    <mergeCell ref="B23:H2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F3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34" customWidth="1" min="3" max="3"/>
    <col width="46" customWidth="1" min="4" max="4"/>
  </cols>
  <sheetData>
    <row r="2">
      <c r="B2" s="1" t="inlineStr">
        <is>
          <t>Gold Mining History &amp; Fact-Checked Health Burden</t>
        </is>
      </c>
    </row>
    <row r="3" ht="26" customHeight="1">
      <c r="B3" s="2" t="inlineStr">
        <is>
          <t>Why the claimant-location problem exists - the labour system that created it, and the disease data behind the compensation scheme.</t>
        </is>
      </c>
    </row>
    <row r="5">
      <c r="B5" s="36" t="inlineStr">
        <is>
          <t>Migrant Labour System - Timeline</t>
        </is>
      </c>
    </row>
    <row r="6">
      <c r="B6" s="3" t="inlineStr">
        <is>
          <t>Year</t>
        </is>
      </c>
      <c r="C6" s="3" t="inlineStr">
        <is>
          <t>Event</t>
        </is>
      </c>
    </row>
    <row r="7" ht="46" customHeight="1">
      <c r="B7" s="4" t="inlineStr">
        <is>
          <t>1886</t>
        </is>
      </c>
      <c r="C7" s="40" t="inlineStr">
        <is>
          <t>Gold discovered on the Witwatersrand; large-scale deep-level mining begins.</t>
        </is>
      </c>
    </row>
    <row r="8" ht="46" customHeight="1">
      <c r="B8" s="7" t="inlineStr">
        <is>
          <t>1900</t>
        </is>
      </c>
      <c r="C8" s="41" t="inlineStr">
        <is>
          <t>Witwatersrand Native Labour Association (WNLA, Wenela) formed to recruit labour from Mozambique and beyond.</t>
        </is>
      </c>
    </row>
    <row r="9" ht="46" customHeight="1">
      <c r="B9" s="4" t="inlineStr">
        <is>
          <t>1912</t>
        </is>
      </c>
      <c r="C9" s="40" t="inlineStr">
        <is>
          <t>Native Recruiting Corporation (NRC) formalised, recruiting from Basutoland (Lesotho), Bechuanaland (Botswana), Swaziland (Eswatini) and South Africa.</t>
        </is>
      </c>
    </row>
    <row r="10" ht="46" customHeight="1">
      <c r="B10" s="7" t="inlineStr">
        <is>
          <t>1970s</t>
        </is>
      </c>
      <c r="C10" s="41" t="inlineStr">
        <is>
          <t>Foreign-born workers make up roughly 70% of the gold-mine labour force.</t>
        </is>
      </c>
    </row>
    <row r="11" ht="46" customHeight="1">
      <c r="B11" s="4" t="inlineStr">
        <is>
          <t>1977</t>
        </is>
      </c>
      <c r="C11" s="40" t="inlineStr">
        <is>
          <t>WNLA and NRC merge into TEBA - The Employment Bureau of Africa - the archive this platform's identity matching depends on.</t>
        </is>
      </c>
    </row>
    <row r="12" ht="46" customHeight="1">
      <c r="B12" s="7" t="inlineStr">
        <is>
          <t>2019</t>
        </is>
      </c>
      <c r="C12" s="41" t="inlineStr">
        <is>
          <t>High Court approves the R5bn Tshiamiso settlement (26 July); eligibility window 12 Mar 1965 - 10 Dec 2019.</t>
        </is>
      </c>
    </row>
    <row r="14">
      <c r="B14" s="36" t="inlineStr">
        <is>
          <t>Living &amp; Working Conditions</t>
        </is>
      </c>
    </row>
    <row r="15">
      <c r="B15" s="3" t="inlineStr">
        <is>
          <t>Factor</t>
        </is>
      </c>
      <c r="C15" s="3" t="inlineStr">
        <is>
          <t>Detail</t>
        </is>
      </c>
    </row>
    <row r="16" ht="46" customHeight="1">
      <c r="B16" s="4" t="inlineStr">
        <is>
          <t>Housing</t>
        </is>
      </c>
      <c r="C16" s="40" t="inlineStr">
        <is>
          <t>Over 97% of a ~500,000-strong workforce lived in single-sex hostel/compound barracks.</t>
        </is>
      </c>
    </row>
    <row r="17" ht="46" customHeight="1">
      <c r="B17" s="7" t="inlineStr">
        <is>
          <t>Contract length</t>
        </is>
      </c>
      <c r="C17" s="41" t="inlineStr">
        <is>
          <t>Standard annual (12-month) contracts, driving oscillating migration between mine and rural homestead.</t>
        </is>
      </c>
    </row>
    <row r="18" ht="46" customHeight="1">
      <c r="B18" s="4" t="inlineStr">
        <is>
          <t>Workforce origin</t>
        </is>
      </c>
      <c r="C18" s="40" t="inlineStr">
        <is>
          <t>By the 1970s, ~70% of gold-mine labour was foreign-born (Mozambique, Lesotho, Botswana, Eswatini, Malawi).</t>
        </is>
      </c>
    </row>
    <row r="20">
      <c r="B20" s="36" t="inlineStr">
        <is>
          <t>Fact-Checked Health Statistics</t>
        </is>
      </c>
    </row>
    <row r="21">
      <c r="B21" s="3" t="inlineStr">
        <is>
          <t>Metric</t>
        </is>
      </c>
      <c r="C21" s="3" t="inlineStr">
        <is>
          <t>Figure</t>
        </is>
      </c>
      <c r="D21" s="3" t="inlineStr">
        <is>
          <t>Source</t>
        </is>
      </c>
    </row>
    <row r="22" ht="46" customHeight="1">
      <c r="B22" s="40" t="inlineStr">
        <is>
          <t>Silicosis prevalence at autopsy, 1975</t>
        </is>
      </c>
      <c r="C22" s="40" t="inlineStr">
        <is>
          <t>3% (Black miners) / 18% (white miners)</t>
        </is>
      </c>
      <c r="D22" s="40" t="inlineStr">
        <is>
          <t>Nelson et al., Three Decades of Silicosis: Disease Trends at Autopsy in South African Gold Miners, Environ Health Perspect (PMC2854773)</t>
        </is>
      </c>
    </row>
    <row r="23" ht="46" customHeight="1">
      <c r="B23" s="41" t="inlineStr">
        <is>
          <t>Silicosis prevalence at autopsy, 2007</t>
        </is>
      </c>
      <c r="C23" s="41" t="inlineStr">
        <is>
          <t>32% (Black miners) / 22% (white miners)</t>
        </is>
      </c>
      <c r="D23" s="41" t="inlineStr">
        <is>
          <t>Same source - 32-year trend study</t>
        </is>
      </c>
    </row>
    <row r="24" ht="46" customHeight="1">
      <c r="B24" s="40" t="inlineStr">
        <is>
          <t>Silicosis at ~40 years dust exposure</t>
        </is>
      </c>
      <c r="C24" s="40" t="inlineStr">
        <is>
          <t>Up to 52% at autopsy</t>
        </is>
      </c>
      <c r="D24" s="40" t="inlineStr">
        <is>
          <t>Same source, cohort autopsy analysis</t>
        </is>
      </c>
    </row>
    <row r="25" ht="46" customHeight="1">
      <c r="B25" s="41" t="inlineStr">
        <is>
          <t>SA gold-mine TB incidence</t>
        </is>
      </c>
      <c r="C25" s="41" t="inlineStr">
        <is>
          <t>3,000-7,000 per 100,000 workers/year</t>
        </is>
      </c>
      <c r="D25" s="41" t="inlineStr">
        <is>
          <t>Stuckler et al. / World Bank &amp; Results UK reporting on TB in Southern African mining</t>
        </is>
      </c>
    </row>
    <row r="26" ht="46" customHeight="1">
      <c r="B26" s="40" t="inlineStr">
        <is>
          <t>SA national TB incidence (comparison)</t>
        </is>
      </c>
      <c r="C26" s="40" t="inlineStr">
        <is>
          <t>981 per 100,000</t>
        </is>
      </c>
      <c r="D26" s="40" t="inlineStr">
        <is>
          <t>Same source set, national comparator</t>
        </is>
      </c>
    </row>
    <row r="27" ht="46" customHeight="1">
      <c r="B27" s="41" t="inlineStr">
        <is>
          <t>Global TB incidence (comparison)</t>
        </is>
      </c>
      <c r="C27" s="41" t="inlineStr">
        <is>
          <t>128 per 100,000</t>
        </is>
      </c>
      <c r="D27" s="41" t="inlineStr">
        <is>
          <t>Same source set, global comparator</t>
        </is>
      </c>
    </row>
    <row r="28" ht="46" customHeight="1">
      <c r="B28" s="40" t="inlineStr">
        <is>
          <t>WHO emergency threshold (comparison)</t>
        </is>
      </c>
      <c r="C28" s="40" t="inlineStr">
        <is>
          <t>250 per 100,000 - SA gold mines run 10x+ this</t>
        </is>
      </c>
      <c r="D28" s="40" t="inlineStr">
        <is>
          <t>World Health Organization threshold, as cited in mining-TB literature</t>
        </is>
      </c>
    </row>
    <row r="29" ht="46" customHeight="1">
      <c r="B29" s="41" t="inlineStr">
        <is>
          <t>Peak SA gold-mine TB rate</t>
        </is>
      </c>
      <c r="C29" s="41" t="inlineStr">
        <is>
          <t>&gt;4,000 per 100,000/year (1999)</t>
        </is>
      </c>
      <c r="D29" s="41" t="inlineStr">
        <is>
          <t>Compounded by ~29% HIV co-infection in the mine workforce by 2001</t>
        </is>
      </c>
    </row>
    <row r="30" ht="46" customHeight="1">
      <c r="B30" s="40" t="inlineStr">
        <is>
          <t>Tshiamiso settlement value</t>
        </is>
      </c>
      <c r="C30" s="40" t="inlineStr">
        <is>
          <t>R5 billion, approved 26 Jul 2019</t>
        </is>
      </c>
      <c r="D30" s="40" t="inlineStr">
        <is>
          <t>Oxford Human Rights Hub; GroundUp; Daily Maverick court reporting</t>
        </is>
      </c>
    </row>
    <row r="31" ht="46" customHeight="1">
      <c r="B31" s="41" t="inlineStr">
        <is>
          <t>Original 2019 base - Silicosis Class 2</t>
        </is>
      </c>
      <c r="C31" s="41" t="inlineStr">
        <is>
          <t>R150,000 (now R180,059.28 in the 2026 schedule)</t>
        </is>
      </c>
      <c r="D31" s="41" t="inlineStr">
        <is>
          <t>Settlement terms vs. Compensation Schedule sheet - CPI-linked escalation</t>
        </is>
      </c>
    </row>
    <row r="33">
      <c r="B33" s="35" t="inlineStr">
        <is>
          <t>Read together: silica dust exposure and TB share the same occupational root cause - silica independently raises TB risk, which is why the Trust compensates both diseases under one scheme.</t>
        </is>
      </c>
    </row>
  </sheetData>
  <mergeCells count="2">
    <mergeCell ref="B33:F33"/>
    <mergeCell ref="B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2026-07-15T15:55:05Z</dcterms:created>
  <dcterms:modified xmlns:dcterms="http://purl.org/dc/terms/" xmlns:xsi="http://www.w3.org/2001/XMLSchema-instance" xsi:type="dcterms:W3CDTF">2026-07-16T08:59:47Z</dcterms:modified>
</cp:coreProperties>
</file>